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740" activeTab="0"/>
  </bookViews>
  <sheets>
    <sheet name="Ke hoach 2017 " sheetId="1" r:id="rId1"/>
    <sheet name="BC quyết toán 201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<sst xmlns="http://schemas.openxmlformats.org/spreadsheetml/2006/main" count="129" uniqueCount="65">
  <si>
    <t>TT</t>
  </si>
  <si>
    <t>Chức danh</t>
  </si>
  <si>
    <t>I</t>
  </si>
  <si>
    <t>II</t>
  </si>
  <si>
    <t>Ban Kiểm soát</t>
  </si>
  <si>
    <t>III</t>
  </si>
  <si>
    <t>-</t>
  </si>
  <si>
    <t>Ghi chú</t>
  </si>
  <si>
    <t>B.</t>
  </si>
  <si>
    <t>Mức lương/thù lao cơ bản (tr.đ/th)</t>
  </si>
  <si>
    <t>Mức lương/thù lao thực hiện (tr.đ/th)</t>
  </si>
  <si>
    <t>Họ tên</t>
  </si>
  <si>
    <t>Trưởng ban Kiểm soát chuyên trách/kiêm nhiệm</t>
  </si>
  <si>
    <t>Thành viên BKS kiêm nhiệm</t>
  </si>
  <si>
    <t>Số tháng được hưởng</t>
  </si>
  <si>
    <t>(7)=(5)x(6)</t>
  </si>
  <si>
    <t>Tiền lương, thù lao thực hiện (tr.đ)</t>
  </si>
  <si>
    <t>Tiền thưởng</t>
  </si>
  <si>
    <t>A.</t>
  </si>
  <si>
    <t>Phụ biểu 01- M06</t>
  </si>
  <si>
    <t>TẬP ĐOÀN XĂNG DẦU VIỆT NAM</t>
  </si>
  <si>
    <t>Hội đồng quản trị</t>
  </si>
  <si>
    <t>Ủy viên HĐQT kiêm nhiệm</t>
  </si>
  <si>
    <t>CÔNG TY CP T.MẠI VÀ VẬN TẢI PETROLIMEX HÀ NỘI</t>
  </si>
  <si>
    <t>Vốn chủ sở hữu:</t>
  </si>
  <si>
    <t>Triệu đồng.</t>
  </si>
  <si>
    <t xml:space="preserve"> Triệu đồng.</t>
  </si>
  <si>
    <t>Trần Đắc Xuân</t>
  </si>
  <si>
    <t>Chủ tịch HĐQT kiêm nhiệm</t>
  </si>
  <si>
    <t>Bùi Văn Thành</t>
  </si>
  <si>
    <t>Phạm Quốc Hùng</t>
  </si>
  <si>
    <t>Hoàng Xuân Sự</t>
  </si>
  <si>
    <t>Đặng Thị Hồng Hà</t>
  </si>
  <si>
    <t>Trần Bá Hóa</t>
  </si>
  <si>
    <t>Trần Quang Long</t>
  </si>
  <si>
    <t>Giám đốc</t>
  </si>
  <si>
    <t>Phó giám đốc</t>
  </si>
  <si>
    <t>Lợi nhuận sau thuế thực hiện:</t>
  </si>
  <si>
    <t>Tỷ suất Lợi nhuận sau thuế trên vốn chủ sở hữu</t>
  </si>
  <si>
    <t>Nguyễn Văn Hưởng</t>
  </si>
  <si>
    <t>BÁO CÁO QUYẾT TOÁN QŨY TIỀN LƯƠNG, THÙ LAO, TIỀN THƯỞNG
CỦA HĐQT, BAN KIỂM SOÁT NĂM 2016</t>
  </si>
  <si>
    <t>Vũ Thị Thu Hường</t>
  </si>
  <si>
    <t>Bùi Thị Huệ Linh</t>
  </si>
  <si>
    <t>Phạm Thành Đô</t>
  </si>
  <si>
    <t>Phan Thị Thu Huyền</t>
  </si>
  <si>
    <t>Đỗ Mạnh Cường</t>
  </si>
  <si>
    <t>BÁO CÁO KẾ HOẠCH QŨY TIỀN LƯƠNG, THÙ LAO, TIỀN THƯỞNG
CỦA HĐQT, BAN KIỂM SOÁT NĂM 2017</t>
  </si>
  <si>
    <t>Quỹ tiền lương thực hiện năm 2016</t>
  </si>
  <si>
    <t>IV</t>
  </si>
  <si>
    <t xml:space="preserve">Tổng số </t>
  </si>
  <si>
    <t xml:space="preserve">Ban  điều hành </t>
  </si>
  <si>
    <t xml:space="preserve">IV  </t>
  </si>
  <si>
    <t xml:space="preserve">Tổng </t>
  </si>
  <si>
    <t>Hà Nội, ngày 31 tháng 3 năm 2017</t>
  </si>
  <si>
    <t>Chủ tịch</t>
  </si>
  <si>
    <t xml:space="preserve">TM. HỘI ĐỒNG QUẢN TRỊ </t>
  </si>
  <si>
    <t>(7)=5x6</t>
  </si>
  <si>
    <t>(Kèm theo tờ trình ngày 31/3/2017 của Hội đồng quản trị Công ty)</t>
  </si>
  <si>
    <t xml:space="preserve"> </t>
  </si>
  <si>
    <t>triệu đồng</t>
  </si>
  <si>
    <t>triệu đồng.</t>
  </si>
  <si>
    <t>Quỹ tiền lương, thù lao, tiền thưởng kế hoạch năm 2017</t>
  </si>
  <si>
    <t>Các chỉ tiêu cơ bản kế hoạch năm 2017:</t>
  </si>
  <si>
    <t>Trưởng Ban Kiểm soát chuyên trách</t>
  </si>
  <si>
    <t>Các chỉ tiêu cơ bản năm 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</si>
</sst>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#"/>
    <numFmt numFmtId="171" formatCode="###,###,###"/>
    <numFmt numFmtId="172" formatCode="###\ ###\ ###"/>
    <numFmt numFmtId="173" formatCode="###,###"/>
    <numFmt numFmtId="174" formatCode="###.###.###"/>
    <numFmt numFmtId="175" formatCode="#,###.###.###.###"/>
    <numFmt numFmtId="176" formatCode="#,##\ #,##\ #,###"/>
    <numFmt numFmtId="177" formatCode="###.###"/>
    <numFmt numFmtId="178" formatCode="###.##"/>
    <numFmt numFmtId="179" formatCode="##.##"/>
    <numFmt numFmtId="180" formatCode="0.0000"/>
    <numFmt numFmtId="181" formatCode="_(* #,##0.0_);_(* \(#,##0.0\);_(* &quot;-&quot;??_);_(@_)"/>
    <numFmt numFmtId="182" formatCode="\3\ ###.##"/>
    <numFmt numFmtId="183" formatCode="#\ ###.##"/>
    <numFmt numFmtId="184" formatCode="0.000"/>
    <numFmt numFmtId="185" formatCode="0.0"/>
    <numFmt numFmtId="186" formatCode="###.####"/>
    <numFmt numFmtId="187" formatCode="###\ 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0" fontId="53" fillId="0" borderId="0" xfId="59" applyNumberFormat="1" applyFont="1" applyAlignment="1">
      <alignment/>
    </xf>
    <xf numFmtId="178" fontId="3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178" fontId="2" fillId="0" borderId="11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77" fontId="3" fillId="0" borderId="1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7" fontId="9" fillId="0" borderId="0" xfId="0" applyNumberFormat="1" applyFont="1" applyAlignment="1">
      <alignment horizontal="center" wrapText="1"/>
    </xf>
    <xf numFmtId="0" fontId="17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78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1" xfId="0" applyFont="1" applyBorder="1" applyAlignment="1">
      <alignment/>
    </xf>
    <xf numFmtId="178" fontId="19" fillId="0" borderId="14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78" fontId="3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3" fillId="0" borderId="0" xfId="0" applyFont="1" applyAlignment="1">
      <alignment horizontal="left"/>
    </xf>
    <xf numFmtId="187" fontId="9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9525</xdr:rowOff>
    </xdr:from>
    <xdr:to>
      <xdr:col>2</xdr:col>
      <xdr:colOff>1219200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1343025" y="542925"/>
          <a:ext cx="1219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57150</xdr:rowOff>
    </xdr:from>
    <xdr:to>
      <xdr:col>3</xdr:col>
      <xdr:colOff>76200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1228725" y="600075"/>
          <a:ext cx="183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tabSelected="1" zoomScale="110" zoomScaleNormal="110" zoomScalePageLayoutView="0" workbookViewId="0" topLeftCell="A1">
      <selection activeCell="A4" sqref="A4:I4"/>
    </sheetView>
  </sheetViews>
  <sheetFormatPr defaultColWidth="9.140625" defaultRowHeight="15"/>
  <cols>
    <col min="1" max="1" width="3.57421875" style="2" bestFit="1" customWidth="1"/>
    <col min="2" max="2" width="16.57421875" style="1" customWidth="1"/>
    <col min="3" max="3" width="19.421875" style="1" customWidth="1"/>
    <col min="4" max="5" width="9.00390625" style="1" customWidth="1"/>
    <col min="6" max="6" width="7.00390625" style="1" customWidth="1"/>
    <col min="7" max="8" width="9.28125" style="1" customWidth="1"/>
    <col min="9" max="9" width="10.421875" style="1" customWidth="1"/>
    <col min="10" max="16384" width="9.140625" style="1" customWidth="1"/>
  </cols>
  <sheetData>
    <row r="1" spans="1:5" ht="20.25" customHeight="1">
      <c r="A1" s="79" t="s">
        <v>20</v>
      </c>
      <c r="B1" s="79"/>
      <c r="C1" s="79"/>
      <c r="D1" s="79"/>
      <c r="E1" s="79"/>
    </row>
    <row r="2" spans="1:9" ht="21.75" customHeight="1">
      <c r="A2" s="70" t="s">
        <v>23</v>
      </c>
      <c r="B2" s="70"/>
      <c r="C2" s="70"/>
      <c r="D2" s="70"/>
      <c r="E2" s="70"/>
      <c r="G2" s="62" t="s">
        <v>19</v>
      </c>
      <c r="H2" s="62"/>
      <c r="I2" s="62"/>
    </row>
    <row r="3" spans="2:9" ht="31.5" customHeight="1">
      <c r="B3" s="4"/>
      <c r="D3" s="63" t="s">
        <v>53</v>
      </c>
      <c r="E3" s="63"/>
      <c r="F3" s="63"/>
      <c r="G3" s="63"/>
      <c r="H3" s="63"/>
      <c r="I3" s="63"/>
    </row>
    <row r="4" spans="1:9" ht="45" customHeight="1">
      <c r="A4" s="64" t="s">
        <v>46</v>
      </c>
      <c r="B4" s="64"/>
      <c r="C4" s="64"/>
      <c r="D4" s="64"/>
      <c r="E4" s="64"/>
      <c r="F4" s="64"/>
      <c r="G4" s="64"/>
      <c r="H4" s="64"/>
      <c r="I4" s="64"/>
    </row>
    <row r="5" spans="1:10" ht="23.25" customHeight="1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28"/>
    </row>
    <row r="6" spans="1:9" ht="28.5" customHeight="1">
      <c r="A6" s="11" t="s">
        <v>18</v>
      </c>
      <c r="B6" s="12" t="s">
        <v>62</v>
      </c>
      <c r="C6" s="11"/>
      <c r="D6" s="11"/>
      <c r="E6" s="11"/>
      <c r="F6" s="11"/>
      <c r="G6" s="11"/>
      <c r="H6" s="11"/>
      <c r="I6" s="11"/>
    </row>
    <row r="7" spans="1:8" s="26" customFormat="1" ht="18.75" customHeight="1">
      <c r="A7" s="25" t="s">
        <v>6</v>
      </c>
      <c r="B7" s="29" t="s">
        <v>37</v>
      </c>
      <c r="D7" s="42" t="s">
        <v>58</v>
      </c>
      <c r="E7" s="60">
        <v>19326</v>
      </c>
      <c r="F7" s="60"/>
      <c r="G7" s="61" t="s">
        <v>59</v>
      </c>
      <c r="H7" s="61"/>
    </row>
    <row r="8" spans="1:8" s="26" customFormat="1" ht="18.75" customHeight="1">
      <c r="A8" s="25" t="s">
        <v>6</v>
      </c>
      <c r="B8" s="29" t="s">
        <v>24</v>
      </c>
      <c r="E8" s="60">
        <v>108000</v>
      </c>
      <c r="F8" s="60"/>
      <c r="G8" s="38" t="s">
        <v>60</v>
      </c>
      <c r="H8" s="11"/>
    </row>
    <row r="9" spans="1:9" s="26" customFormat="1" ht="18.75" customHeight="1">
      <c r="A9" s="27" t="s">
        <v>6</v>
      </c>
      <c r="B9" s="59" t="s">
        <v>38</v>
      </c>
      <c r="C9" s="59"/>
      <c r="D9" s="59"/>
      <c r="E9" s="59"/>
      <c r="F9" s="59"/>
      <c r="G9" s="31">
        <f>E7/E8</f>
        <v>0.17894444444444443</v>
      </c>
      <c r="H9" s="31"/>
      <c r="I9" s="30"/>
    </row>
    <row r="10" spans="1:2" ht="24.75" customHeight="1">
      <c r="A10" s="11" t="s">
        <v>8</v>
      </c>
      <c r="B10" s="12" t="s">
        <v>61</v>
      </c>
    </row>
    <row r="11" ht="9.75" customHeight="1"/>
    <row r="12" spans="1:9" s="15" customFormat="1" ht="64.5" customHeight="1">
      <c r="A12" s="13" t="s">
        <v>0</v>
      </c>
      <c r="B12" s="13" t="s">
        <v>11</v>
      </c>
      <c r="C12" s="14" t="s">
        <v>1</v>
      </c>
      <c r="D12" s="14" t="s">
        <v>9</v>
      </c>
      <c r="E12" s="14" t="s">
        <v>10</v>
      </c>
      <c r="F12" s="14" t="s">
        <v>14</v>
      </c>
      <c r="G12" s="14" t="s">
        <v>16</v>
      </c>
      <c r="H12" s="14" t="s">
        <v>17</v>
      </c>
      <c r="I12" s="13" t="s">
        <v>7</v>
      </c>
    </row>
    <row r="13" spans="1:9" s="24" customFormat="1" ht="27.75" customHeight="1">
      <c r="A13" s="22">
        <v>1</v>
      </c>
      <c r="B13" s="22">
        <v>2</v>
      </c>
      <c r="C13" s="23">
        <v>3</v>
      </c>
      <c r="D13" s="23">
        <v>4</v>
      </c>
      <c r="E13" s="23">
        <v>5</v>
      </c>
      <c r="F13" s="23">
        <v>6</v>
      </c>
      <c r="G13" s="23" t="s">
        <v>56</v>
      </c>
      <c r="H13" s="23">
        <v>8</v>
      </c>
      <c r="I13" s="22">
        <v>9</v>
      </c>
    </row>
    <row r="14" spans="1:9" s="4" customFormat="1" ht="19.5" customHeight="1">
      <c r="A14" s="5" t="s">
        <v>2</v>
      </c>
      <c r="B14" s="6" t="s">
        <v>21</v>
      </c>
      <c r="C14" s="6"/>
      <c r="D14" s="37">
        <f>SUM(D15:D19)</f>
        <v>13.600000000000001</v>
      </c>
      <c r="E14" s="37">
        <f>SUM(E15:E19)</f>
        <v>20.400000000000002</v>
      </c>
      <c r="F14" s="37">
        <v>12</v>
      </c>
      <c r="G14" s="37">
        <f>SUM(G15:G19)</f>
        <v>244.8</v>
      </c>
      <c r="H14" s="37">
        <f>SUM(H15:H19)</f>
        <v>30.61</v>
      </c>
      <c r="I14" s="6"/>
    </row>
    <row r="15" spans="1:9" ht="19.5" customHeight="1">
      <c r="A15" s="17">
        <v>1</v>
      </c>
      <c r="B15" s="18" t="s">
        <v>27</v>
      </c>
      <c r="C15" s="52" t="s">
        <v>28</v>
      </c>
      <c r="D15" s="33">
        <f>29*0.2</f>
        <v>5.800000000000001</v>
      </c>
      <c r="E15" s="7">
        <f>1.5*D15</f>
        <v>8.700000000000001</v>
      </c>
      <c r="F15" s="7">
        <v>12</v>
      </c>
      <c r="G15" s="7">
        <f>E15*F15</f>
        <v>104.4</v>
      </c>
      <c r="H15" s="7">
        <f>E15*1.5</f>
        <v>13.05</v>
      </c>
      <c r="I15" s="7"/>
    </row>
    <row r="16" spans="1:9" ht="19.5" customHeight="1">
      <c r="A16" s="8">
        <v>2</v>
      </c>
      <c r="B16" s="7" t="s">
        <v>29</v>
      </c>
      <c r="C16" s="52" t="s">
        <v>22</v>
      </c>
      <c r="D16" s="33"/>
      <c r="E16" s="7">
        <f>1.5*D16</f>
        <v>0</v>
      </c>
      <c r="F16" s="7"/>
      <c r="G16" s="7">
        <f>E16*F16</f>
        <v>0</v>
      </c>
      <c r="H16" s="7">
        <f>ROUND(E16*1.5,2)</f>
        <v>0</v>
      </c>
      <c r="I16" s="7"/>
    </row>
    <row r="17" spans="1:9" ht="19.5" customHeight="1">
      <c r="A17" s="8">
        <v>3</v>
      </c>
      <c r="B17" s="7" t="s">
        <v>43</v>
      </c>
      <c r="C17" s="52" t="s">
        <v>22</v>
      </c>
      <c r="D17" s="33">
        <f>19.5*0.2</f>
        <v>3.9000000000000004</v>
      </c>
      <c r="E17" s="7">
        <f>1.5*D17</f>
        <v>5.8500000000000005</v>
      </c>
      <c r="F17" s="7">
        <v>12</v>
      </c>
      <c r="G17" s="7">
        <f>E17*F17</f>
        <v>70.2</v>
      </c>
      <c r="H17" s="7">
        <f>ROUND(E17*1.5,2)</f>
        <v>8.78</v>
      </c>
      <c r="I17" s="7"/>
    </row>
    <row r="18" spans="1:9" ht="19.5" customHeight="1">
      <c r="A18" s="8">
        <v>4</v>
      </c>
      <c r="B18" s="7" t="s">
        <v>39</v>
      </c>
      <c r="C18" s="52" t="s">
        <v>22</v>
      </c>
      <c r="D18" s="33">
        <f>19.5*0.2</f>
        <v>3.9000000000000004</v>
      </c>
      <c r="E18" s="7">
        <f>1.5*D18</f>
        <v>5.8500000000000005</v>
      </c>
      <c r="F18" s="7">
        <v>12</v>
      </c>
      <c r="G18" s="7">
        <f>E18*F18</f>
        <v>70.2</v>
      </c>
      <c r="H18" s="7">
        <f>ROUND(E18*1.5,2)</f>
        <v>8.78</v>
      </c>
      <c r="I18" s="7"/>
    </row>
    <row r="19" spans="1:9" ht="19.5" customHeight="1">
      <c r="A19" s="8">
        <v>5</v>
      </c>
      <c r="B19" s="7" t="s">
        <v>30</v>
      </c>
      <c r="C19" s="54" t="s">
        <v>22</v>
      </c>
      <c r="D19" s="34"/>
      <c r="E19" s="9">
        <f>1.5*D19</f>
        <v>0</v>
      </c>
      <c r="F19" s="9"/>
      <c r="G19" s="9">
        <f>E19*F19</f>
        <v>0</v>
      </c>
      <c r="H19" s="9">
        <f>ROUND(E19*1.5,2)</f>
        <v>0</v>
      </c>
      <c r="I19" s="9"/>
    </row>
    <row r="20" spans="1:9" ht="19.5" customHeight="1">
      <c r="A20" s="5" t="s">
        <v>3</v>
      </c>
      <c r="B20" s="6" t="s">
        <v>4</v>
      </c>
      <c r="C20" s="53"/>
      <c r="D20" s="32">
        <v>19.5</v>
      </c>
      <c r="E20" s="32">
        <v>29.25</v>
      </c>
      <c r="F20" s="32">
        <v>12</v>
      </c>
      <c r="G20" s="32">
        <v>351</v>
      </c>
      <c r="H20" s="32">
        <v>43.88</v>
      </c>
      <c r="I20" s="16"/>
    </row>
    <row r="21" spans="1:9" s="73" customFormat="1" ht="25.5" customHeight="1">
      <c r="A21" s="71">
        <v>1</v>
      </c>
      <c r="B21" s="78" t="s">
        <v>41</v>
      </c>
      <c r="C21" s="72" t="s">
        <v>63</v>
      </c>
      <c r="D21" s="74">
        <v>19.5</v>
      </c>
      <c r="E21" s="75">
        <f>1.5*D21</f>
        <v>29.25</v>
      </c>
      <c r="F21" s="76">
        <v>12</v>
      </c>
      <c r="G21" s="75">
        <f>E21*F21</f>
        <v>351</v>
      </c>
      <c r="H21" s="77">
        <f>ROUND(E21*1.5/12*F21,2)</f>
        <v>43.88</v>
      </c>
      <c r="I21" s="71"/>
    </row>
    <row r="22" spans="1:9" ht="19.5" customHeight="1">
      <c r="A22" s="5" t="s">
        <v>5</v>
      </c>
      <c r="B22" s="6" t="s">
        <v>50</v>
      </c>
      <c r="C22" s="10"/>
      <c r="D22" s="49">
        <f>D24+D23+D25</f>
        <v>65</v>
      </c>
      <c r="E22" s="49">
        <f>E24+E23+E25</f>
        <v>97.5</v>
      </c>
      <c r="F22" s="49"/>
      <c r="G22" s="49">
        <f>G24+G23+G25</f>
        <v>1170</v>
      </c>
      <c r="H22" s="49">
        <f>H24+H23+H25</f>
        <v>146.26</v>
      </c>
      <c r="I22" s="10"/>
    </row>
    <row r="23" spans="1:9" ht="19.5" customHeight="1">
      <c r="A23" s="8">
        <v>1</v>
      </c>
      <c r="B23" s="7" t="s">
        <v>29</v>
      </c>
      <c r="C23" s="7" t="s">
        <v>35</v>
      </c>
      <c r="D23" s="33">
        <v>26</v>
      </c>
      <c r="E23" s="33">
        <f>D23*1.5</f>
        <v>39</v>
      </c>
      <c r="F23" s="7">
        <v>12</v>
      </c>
      <c r="G23" s="20">
        <f>E23*F23</f>
        <v>468</v>
      </c>
      <c r="H23" s="40">
        <f>E23*1.5</f>
        <v>58.5</v>
      </c>
      <c r="I23" s="7"/>
    </row>
    <row r="24" spans="1:9" ht="19.5" customHeight="1">
      <c r="A24" s="8">
        <v>2</v>
      </c>
      <c r="B24" s="7" t="s">
        <v>45</v>
      </c>
      <c r="C24" s="7" t="s">
        <v>36</v>
      </c>
      <c r="D24" s="33">
        <v>19.5</v>
      </c>
      <c r="E24" s="33">
        <f>D24*1.5</f>
        <v>29.25</v>
      </c>
      <c r="F24" s="7">
        <v>12</v>
      </c>
      <c r="G24" s="20">
        <f>E24*F24</f>
        <v>351</v>
      </c>
      <c r="H24" s="40">
        <f>ROUND(E24*1.5/12*F24,2)</f>
        <v>43.88</v>
      </c>
      <c r="I24" s="7"/>
    </row>
    <row r="25" spans="1:9" ht="19.5" customHeight="1">
      <c r="A25" s="58">
        <v>3</v>
      </c>
      <c r="B25" s="9" t="s">
        <v>30</v>
      </c>
      <c r="C25" s="9" t="s">
        <v>36</v>
      </c>
      <c r="D25" s="34">
        <v>19.5</v>
      </c>
      <c r="E25" s="34">
        <f>D25*1.5</f>
        <v>29.25</v>
      </c>
      <c r="F25" s="9">
        <v>12</v>
      </c>
      <c r="G25" s="35">
        <f>E25*F25</f>
        <v>351</v>
      </c>
      <c r="H25" s="9">
        <f>ROUND(E25*1.5,2)</f>
        <v>43.88</v>
      </c>
      <c r="I25" s="9"/>
    </row>
    <row r="26" spans="1:9" s="4" customFormat="1" ht="19.5" customHeight="1">
      <c r="A26" s="55" t="s">
        <v>51</v>
      </c>
      <c r="B26" s="56" t="s">
        <v>52</v>
      </c>
      <c r="C26" s="56"/>
      <c r="D26" s="57">
        <f>D14+D20+D22</f>
        <v>98.1</v>
      </c>
      <c r="E26" s="57">
        <f>E14+E20+E22</f>
        <v>147.15</v>
      </c>
      <c r="F26" s="57"/>
      <c r="G26" s="57">
        <f>G14+G20+G22</f>
        <v>1765.8</v>
      </c>
      <c r="H26" s="57">
        <f>H14+H20+H22</f>
        <v>220.75</v>
      </c>
      <c r="I26" s="56"/>
    </row>
    <row r="27" ht="16.5" customHeight="1"/>
    <row r="28" spans="1:7" s="4" customFormat="1" ht="23.25" customHeight="1">
      <c r="A28" s="3"/>
      <c r="B28" s="3"/>
      <c r="F28" s="3"/>
      <c r="G28" s="3" t="s">
        <v>55</v>
      </c>
    </row>
    <row r="29" ht="16.5">
      <c r="G29" s="50" t="s">
        <v>54</v>
      </c>
    </row>
    <row r="33" ht="16.5" customHeight="1"/>
    <row r="34" ht="23.25" customHeight="1">
      <c r="G34" s="51" t="s">
        <v>27</v>
      </c>
    </row>
  </sheetData>
  <sheetProtection/>
  <mergeCells count="10">
    <mergeCell ref="B9:F9"/>
    <mergeCell ref="E7:F7"/>
    <mergeCell ref="E8:F8"/>
    <mergeCell ref="G7:H7"/>
    <mergeCell ref="A1:E1"/>
    <mergeCell ref="A2:E2"/>
    <mergeCell ref="G2:I2"/>
    <mergeCell ref="D3:I3"/>
    <mergeCell ref="A4:I4"/>
    <mergeCell ref="A5:I5"/>
  </mergeCells>
  <printOptions/>
  <pageMargins left="0.49" right="0.07874015748031496" top="0.5511811023622047" bottom="0.7480314960629921" header="0.2362204724409449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0"/>
  <sheetViews>
    <sheetView zoomScale="110" zoomScaleNormal="110" zoomScalePageLayoutView="0" workbookViewId="0" topLeftCell="A1">
      <selection activeCell="C3" sqref="C3"/>
    </sheetView>
  </sheetViews>
  <sheetFormatPr defaultColWidth="9.140625" defaultRowHeight="15"/>
  <cols>
    <col min="1" max="1" width="3.57421875" style="2" bestFit="1" customWidth="1"/>
    <col min="2" max="2" width="17.140625" style="1" customWidth="1"/>
    <col min="3" max="3" width="24.140625" style="1" customWidth="1"/>
    <col min="4" max="4" width="8.57421875" style="1" customWidth="1"/>
    <col min="5" max="5" width="9.28125" style="1" customWidth="1"/>
    <col min="6" max="6" width="7.00390625" style="1" customWidth="1"/>
    <col min="7" max="7" width="11.00390625" style="1" customWidth="1"/>
    <col min="8" max="8" width="7.8515625" style="1" customWidth="1"/>
    <col min="9" max="9" width="6.8515625" style="1" customWidth="1"/>
    <col min="10" max="16384" width="9.140625" style="1" customWidth="1"/>
  </cols>
  <sheetData>
    <row r="1" spans="1:5" ht="20.25" customHeight="1">
      <c r="A1" s="69" t="s">
        <v>20</v>
      </c>
      <c r="B1" s="69"/>
      <c r="C1" s="69"/>
      <c r="D1" s="69"/>
      <c r="E1" s="69"/>
    </row>
    <row r="2" spans="1:9" ht="22.5" customHeight="1">
      <c r="A2" s="70" t="s">
        <v>23</v>
      </c>
      <c r="B2" s="70"/>
      <c r="C2" s="70"/>
      <c r="D2" s="70"/>
      <c r="E2" s="70"/>
      <c r="G2" s="62" t="s">
        <v>19</v>
      </c>
      <c r="H2" s="62"/>
      <c r="I2" s="62"/>
    </row>
    <row r="3" spans="2:9" ht="21" customHeight="1">
      <c r="B3" s="4"/>
      <c r="D3" s="63" t="s">
        <v>53</v>
      </c>
      <c r="E3" s="63"/>
      <c r="F3" s="63"/>
      <c r="G3" s="63"/>
      <c r="H3" s="63"/>
      <c r="I3" s="63"/>
    </row>
    <row r="4" spans="1:9" ht="45" customHeight="1">
      <c r="A4" s="64" t="s">
        <v>40</v>
      </c>
      <c r="B4" s="64"/>
      <c r="C4" s="64"/>
      <c r="D4" s="64"/>
      <c r="E4" s="64"/>
      <c r="F4" s="64"/>
      <c r="G4" s="64"/>
      <c r="H4" s="64"/>
      <c r="I4" s="64"/>
    </row>
    <row r="5" spans="1:10" ht="19.5" customHeight="1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28"/>
    </row>
    <row r="6" spans="1:9" ht="24.75" customHeight="1">
      <c r="A6" s="11" t="s">
        <v>18</v>
      </c>
      <c r="B6" s="12" t="s">
        <v>64</v>
      </c>
      <c r="C6" s="11"/>
      <c r="D6" s="11"/>
      <c r="E6" s="11"/>
      <c r="F6" s="11"/>
      <c r="G6" s="11"/>
      <c r="H6" s="11"/>
      <c r="I6" s="11"/>
    </row>
    <row r="7" spans="1:9" s="26" customFormat="1" ht="18.75" customHeight="1">
      <c r="A7" s="25" t="s">
        <v>6</v>
      </c>
      <c r="B7" s="29" t="s">
        <v>37</v>
      </c>
      <c r="D7" s="42">
        <f>22920*0.8</f>
        <v>18336</v>
      </c>
      <c r="E7" s="38" t="s">
        <v>25</v>
      </c>
      <c r="F7" s="11"/>
      <c r="G7" s="11"/>
      <c r="H7" s="11"/>
      <c r="I7" s="11"/>
    </row>
    <row r="8" spans="1:9" s="26" customFormat="1" ht="18.75" customHeight="1">
      <c r="A8" s="25" t="s">
        <v>6</v>
      </c>
      <c r="B8" s="29" t="s">
        <v>24</v>
      </c>
      <c r="D8" s="42">
        <v>97505</v>
      </c>
      <c r="E8" s="38" t="s">
        <v>26</v>
      </c>
      <c r="F8" s="11"/>
      <c r="G8" s="11"/>
      <c r="H8" s="11"/>
      <c r="I8" s="11"/>
    </row>
    <row r="9" spans="1:9" s="26" customFormat="1" ht="18.75" customHeight="1">
      <c r="A9" s="27" t="s">
        <v>6</v>
      </c>
      <c r="B9" s="30" t="s">
        <v>38</v>
      </c>
      <c r="E9" s="31">
        <f>D7/D8</f>
        <v>0.18805189477462694</v>
      </c>
      <c r="F9" s="30"/>
      <c r="G9" s="30"/>
      <c r="H9" s="31"/>
      <c r="I9" s="30"/>
    </row>
    <row r="10" spans="1:2" ht="21" customHeight="1">
      <c r="A10" s="11" t="s">
        <v>8</v>
      </c>
      <c r="B10" s="12" t="s">
        <v>47</v>
      </c>
    </row>
    <row r="11" ht="9.75" customHeight="1"/>
    <row r="12" spans="1:9" s="15" customFormat="1" ht="64.5" customHeight="1">
      <c r="A12" s="13" t="s">
        <v>0</v>
      </c>
      <c r="B12" s="13" t="s">
        <v>11</v>
      </c>
      <c r="C12" s="14" t="s">
        <v>1</v>
      </c>
      <c r="D12" s="14" t="s">
        <v>9</v>
      </c>
      <c r="E12" s="14" t="s">
        <v>10</v>
      </c>
      <c r="F12" s="14" t="s">
        <v>14</v>
      </c>
      <c r="G12" s="14" t="s">
        <v>16</v>
      </c>
      <c r="H12" s="14" t="s">
        <v>17</v>
      </c>
      <c r="I12" s="13" t="s">
        <v>7</v>
      </c>
    </row>
    <row r="13" spans="1:9" s="24" customFormat="1" ht="22.5" customHeight="1">
      <c r="A13" s="22">
        <v>1</v>
      </c>
      <c r="B13" s="22">
        <v>2</v>
      </c>
      <c r="C13" s="23">
        <v>3</v>
      </c>
      <c r="D13" s="23">
        <v>4</v>
      </c>
      <c r="E13" s="23">
        <v>5</v>
      </c>
      <c r="F13" s="23">
        <v>6</v>
      </c>
      <c r="G13" s="23" t="s">
        <v>15</v>
      </c>
      <c r="H13" s="23">
        <v>8</v>
      </c>
      <c r="I13" s="22">
        <v>9</v>
      </c>
    </row>
    <row r="14" spans="1:9" s="4" customFormat="1" ht="16.5" customHeight="1">
      <c r="A14" s="5" t="s">
        <v>2</v>
      </c>
      <c r="B14" s="6" t="s">
        <v>21</v>
      </c>
      <c r="C14" s="6"/>
      <c r="D14" s="37">
        <f>SUM(D15:D20)</f>
        <v>25.299999999999997</v>
      </c>
      <c r="E14" s="37">
        <f>SUM(E15:E20)</f>
        <v>37.95</v>
      </c>
      <c r="F14" s="37"/>
      <c r="G14" s="37">
        <f>SUM(G15:G20)</f>
        <v>385.20000000000005</v>
      </c>
      <c r="H14" s="37">
        <f>SUM(H15:H20)</f>
        <v>48.16</v>
      </c>
      <c r="I14" s="6"/>
    </row>
    <row r="15" spans="1:9" ht="16.5" customHeight="1">
      <c r="A15" s="17">
        <v>1</v>
      </c>
      <c r="B15" s="18" t="s">
        <v>27</v>
      </c>
      <c r="C15" s="7" t="s">
        <v>28</v>
      </c>
      <c r="D15" s="33">
        <f>29*0.2</f>
        <v>5.800000000000001</v>
      </c>
      <c r="E15" s="7">
        <f aca="true" t="shared" si="0" ref="E15:E20">1.5*D15</f>
        <v>8.700000000000001</v>
      </c>
      <c r="F15" s="7">
        <v>12</v>
      </c>
      <c r="G15" s="18">
        <f aca="true" t="shared" si="1" ref="G15:G20">ROUND(E15*F15,2)</f>
        <v>104.4</v>
      </c>
      <c r="H15" s="7">
        <f aca="true" t="shared" si="2" ref="H15:H20">ROUND(E15*1.5/12*F15,2)</f>
        <v>13.05</v>
      </c>
      <c r="I15" s="7"/>
    </row>
    <row r="16" spans="1:9" ht="16.5" customHeight="1">
      <c r="A16" s="8">
        <v>2</v>
      </c>
      <c r="B16" s="7" t="s">
        <v>29</v>
      </c>
      <c r="C16" s="7" t="s">
        <v>22</v>
      </c>
      <c r="D16" s="33">
        <f>19.5*0.2</f>
        <v>3.9000000000000004</v>
      </c>
      <c r="E16" s="7">
        <f t="shared" si="0"/>
        <v>5.8500000000000005</v>
      </c>
      <c r="F16" s="7">
        <v>12</v>
      </c>
      <c r="G16" s="18">
        <f t="shared" si="1"/>
        <v>70.2</v>
      </c>
      <c r="H16" s="7">
        <f t="shared" si="2"/>
        <v>8.78</v>
      </c>
      <c r="I16" s="7"/>
    </row>
    <row r="17" spans="1:9" ht="16.5" customHeight="1">
      <c r="A17" s="8">
        <v>3</v>
      </c>
      <c r="B17" s="7" t="s">
        <v>43</v>
      </c>
      <c r="C17" s="7" t="s">
        <v>22</v>
      </c>
      <c r="D17" s="33">
        <f aca="true" t="shared" si="3" ref="D17:D22">19.5*0.2</f>
        <v>3.9000000000000004</v>
      </c>
      <c r="E17" s="7">
        <f t="shared" si="0"/>
        <v>5.8500000000000005</v>
      </c>
      <c r="F17" s="7">
        <v>9</v>
      </c>
      <c r="G17" s="18">
        <f t="shared" si="1"/>
        <v>52.65</v>
      </c>
      <c r="H17" s="7">
        <f t="shared" si="2"/>
        <v>6.58</v>
      </c>
      <c r="I17" s="7"/>
    </row>
    <row r="18" spans="1:9" ht="16.5" customHeight="1">
      <c r="A18" s="8">
        <v>4</v>
      </c>
      <c r="B18" s="7" t="s">
        <v>39</v>
      </c>
      <c r="C18" s="7" t="s">
        <v>22</v>
      </c>
      <c r="D18" s="33">
        <f t="shared" si="3"/>
        <v>3.9000000000000004</v>
      </c>
      <c r="E18" s="7">
        <f t="shared" si="0"/>
        <v>5.8500000000000005</v>
      </c>
      <c r="F18" s="7">
        <v>12</v>
      </c>
      <c r="G18" s="18">
        <f t="shared" si="1"/>
        <v>70.2</v>
      </c>
      <c r="H18" s="7">
        <f t="shared" si="2"/>
        <v>8.78</v>
      </c>
      <c r="I18" s="7"/>
    </row>
    <row r="19" spans="1:9" ht="16.5" customHeight="1">
      <c r="A19" s="8">
        <v>5</v>
      </c>
      <c r="B19" s="7" t="s">
        <v>30</v>
      </c>
      <c r="C19" s="7" t="s">
        <v>22</v>
      </c>
      <c r="D19" s="33">
        <f t="shared" si="3"/>
        <v>3.9000000000000004</v>
      </c>
      <c r="E19" s="7">
        <f t="shared" si="0"/>
        <v>5.8500000000000005</v>
      </c>
      <c r="F19" s="7">
        <v>12</v>
      </c>
      <c r="G19" s="18">
        <f t="shared" si="1"/>
        <v>70.2</v>
      </c>
      <c r="H19" s="7">
        <f t="shared" si="2"/>
        <v>8.78</v>
      </c>
      <c r="I19" s="7"/>
    </row>
    <row r="20" spans="1:9" ht="16.5" customHeight="1">
      <c r="A20" s="8">
        <v>6</v>
      </c>
      <c r="B20" s="9" t="s">
        <v>31</v>
      </c>
      <c r="C20" s="9" t="s">
        <v>22</v>
      </c>
      <c r="D20" s="34">
        <f t="shared" si="3"/>
        <v>3.9000000000000004</v>
      </c>
      <c r="E20" s="9">
        <f t="shared" si="0"/>
        <v>5.8500000000000005</v>
      </c>
      <c r="F20" s="9">
        <v>3</v>
      </c>
      <c r="G20" s="18">
        <f t="shared" si="1"/>
        <v>17.55</v>
      </c>
      <c r="H20" s="7">
        <f t="shared" si="2"/>
        <v>2.19</v>
      </c>
      <c r="I20" s="9"/>
    </row>
    <row r="21" spans="1:9" ht="16.5" customHeight="1">
      <c r="A21" s="5" t="s">
        <v>3</v>
      </c>
      <c r="B21" s="6" t="s">
        <v>4</v>
      </c>
      <c r="C21" s="33"/>
      <c r="D21" s="37">
        <f>D22+D23+D24+D25+D26+D27</f>
        <v>34.32</v>
      </c>
      <c r="E21" s="37">
        <f>E22+E23+E24+E25+E26+E27</f>
        <v>51.48</v>
      </c>
      <c r="F21" s="37"/>
      <c r="G21" s="37">
        <f>G22+G23+G24+G25+G26+G27</f>
        <v>379.1</v>
      </c>
      <c r="H21" s="37">
        <f>H22+H23+H24+H25+H26+H27</f>
        <v>47.39999999999999</v>
      </c>
      <c r="I21" s="10"/>
    </row>
    <row r="22" spans="1:9" s="21" customFormat="1" ht="16.5" customHeight="1">
      <c r="A22" s="17">
        <v>1</v>
      </c>
      <c r="B22" s="18" t="s">
        <v>32</v>
      </c>
      <c r="C22" s="19" t="s">
        <v>12</v>
      </c>
      <c r="D22" s="36">
        <f t="shared" si="3"/>
        <v>3.9000000000000004</v>
      </c>
      <c r="E22" s="18">
        <f aca="true" t="shared" si="4" ref="E22:E27">1.5*D22</f>
        <v>5.8500000000000005</v>
      </c>
      <c r="F22" s="18">
        <v>3</v>
      </c>
      <c r="G22" s="18">
        <f aca="true" t="shared" si="5" ref="G22:G27">ROUND(E22*F22,2)</f>
        <v>17.55</v>
      </c>
      <c r="H22" s="40">
        <f aca="true" t="shared" si="6" ref="H22:H27">ROUND(E22*1.5/12*F22,2)</f>
        <v>2.19</v>
      </c>
      <c r="I22" s="20"/>
    </row>
    <row r="23" spans="1:9" ht="16.5" customHeight="1">
      <c r="A23" s="8">
        <v>2</v>
      </c>
      <c r="B23" s="7" t="s">
        <v>33</v>
      </c>
      <c r="C23" s="7" t="s">
        <v>13</v>
      </c>
      <c r="D23" s="36">
        <f>13.65*0.2</f>
        <v>2.7300000000000004</v>
      </c>
      <c r="E23" s="18">
        <f t="shared" si="4"/>
        <v>4.095000000000001</v>
      </c>
      <c r="F23" s="7">
        <v>3</v>
      </c>
      <c r="G23" s="18">
        <f t="shared" si="5"/>
        <v>12.29</v>
      </c>
      <c r="H23" s="40">
        <f t="shared" si="6"/>
        <v>1.54</v>
      </c>
      <c r="I23" s="16"/>
    </row>
    <row r="24" spans="1:9" ht="16.5" customHeight="1">
      <c r="A24" s="8">
        <v>3</v>
      </c>
      <c r="B24" s="7" t="s">
        <v>34</v>
      </c>
      <c r="C24" s="7" t="s">
        <v>13</v>
      </c>
      <c r="D24" s="36">
        <f>13.65*0.2</f>
        <v>2.7300000000000004</v>
      </c>
      <c r="E24" s="18">
        <f t="shared" si="4"/>
        <v>4.095000000000001</v>
      </c>
      <c r="F24" s="7">
        <v>3</v>
      </c>
      <c r="G24" s="18">
        <f t="shared" si="5"/>
        <v>12.29</v>
      </c>
      <c r="H24" s="40">
        <f t="shared" si="6"/>
        <v>1.54</v>
      </c>
      <c r="I24" s="16"/>
    </row>
    <row r="25" spans="1:9" ht="16.5" customHeight="1">
      <c r="A25" s="41">
        <v>4</v>
      </c>
      <c r="B25" s="16" t="s">
        <v>41</v>
      </c>
      <c r="C25" s="19" t="s">
        <v>12</v>
      </c>
      <c r="D25" s="36">
        <f>19.5</f>
        <v>19.5</v>
      </c>
      <c r="E25" s="18">
        <v>29.25</v>
      </c>
      <c r="F25" s="7">
        <v>9</v>
      </c>
      <c r="G25" s="18">
        <f t="shared" si="5"/>
        <v>263.25</v>
      </c>
      <c r="H25" s="40">
        <f t="shared" si="6"/>
        <v>32.91</v>
      </c>
      <c r="I25" s="16"/>
    </row>
    <row r="26" spans="1:9" ht="16.5" customHeight="1">
      <c r="A26" s="41">
        <v>5</v>
      </c>
      <c r="B26" s="16" t="s">
        <v>42</v>
      </c>
      <c r="C26" s="7" t="s">
        <v>13</v>
      </c>
      <c r="D26" s="36">
        <f>13.65*0.2</f>
        <v>2.7300000000000004</v>
      </c>
      <c r="E26" s="18">
        <f t="shared" si="4"/>
        <v>4.095000000000001</v>
      </c>
      <c r="F26" s="7">
        <v>9</v>
      </c>
      <c r="G26" s="18">
        <f t="shared" si="5"/>
        <v>36.86</v>
      </c>
      <c r="H26" s="40">
        <f t="shared" si="6"/>
        <v>4.61</v>
      </c>
      <c r="I26" s="16"/>
    </row>
    <row r="27" spans="1:9" ht="16.5" customHeight="1">
      <c r="A27" s="41">
        <v>6</v>
      </c>
      <c r="B27" s="16" t="s">
        <v>44</v>
      </c>
      <c r="C27" s="7" t="s">
        <v>13</v>
      </c>
      <c r="D27" s="34">
        <f>13.65*0.2</f>
        <v>2.7300000000000004</v>
      </c>
      <c r="E27" s="35">
        <f t="shared" si="4"/>
        <v>4.095000000000001</v>
      </c>
      <c r="F27" s="9">
        <v>9</v>
      </c>
      <c r="G27" s="35">
        <f t="shared" si="5"/>
        <v>36.86</v>
      </c>
      <c r="H27" s="48">
        <f t="shared" si="6"/>
        <v>4.61</v>
      </c>
      <c r="I27" s="16"/>
    </row>
    <row r="28" spans="1:9" ht="16.5" customHeight="1">
      <c r="A28" s="5" t="s">
        <v>5</v>
      </c>
      <c r="B28" s="6" t="s">
        <v>50</v>
      </c>
      <c r="C28" s="10"/>
      <c r="D28" s="32">
        <f>D29+D30+D31</f>
        <v>65</v>
      </c>
      <c r="E28" s="32">
        <f>E29+E30+E31</f>
        <v>97.5</v>
      </c>
      <c r="F28" s="32"/>
      <c r="G28" s="32">
        <f>G29+G30+G31</f>
        <v>965.25</v>
      </c>
      <c r="H28" s="39">
        <f>H29+H30+H31</f>
        <v>120.66</v>
      </c>
      <c r="I28" s="10"/>
    </row>
    <row r="29" spans="1:9" ht="16.5" customHeight="1">
      <c r="A29" s="8">
        <v>1</v>
      </c>
      <c r="B29" s="7" t="s">
        <v>29</v>
      </c>
      <c r="C29" s="7" t="s">
        <v>35</v>
      </c>
      <c r="D29" s="33">
        <v>26</v>
      </c>
      <c r="E29" s="33">
        <f>D29*1.5</f>
        <v>39</v>
      </c>
      <c r="F29" s="7">
        <v>12</v>
      </c>
      <c r="G29" s="18">
        <f>ROUND(E29*F29,2)</f>
        <v>468</v>
      </c>
      <c r="H29" s="40">
        <f>E29*1.5</f>
        <v>58.5</v>
      </c>
      <c r="I29" s="7"/>
    </row>
    <row r="30" spans="1:9" ht="16.5" customHeight="1">
      <c r="A30" s="8">
        <v>2</v>
      </c>
      <c r="B30" s="7" t="s">
        <v>45</v>
      </c>
      <c r="C30" s="7" t="s">
        <v>36</v>
      </c>
      <c r="D30" s="33">
        <v>19.5</v>
      </c>
      <c r="E30" s="33">
        <f>D30*1.5</f>
        <v>29.25</v>
      </c>
      <c r="F30" s="7">
        <v>5</v>
      </c>
      <c r="G30" s="18">
        <f>ROUND(E30*F30,2)</f>
        <v>146.25</v>
      </c>
      <c r="H30" s="40">
        <f>ROUND(E30*1.5/12*F30,2)</f>
        <v>18.28</v>
      </c>
      <c r="I30" s="7"/>
    </row>
    <row r="31" spans="1:9" ht="16.5" customHeight="1">
      <c r="A31" s="8">
        <v>3</v>
      </c>
      <c r="B31" s="7" t="s">
        <v>30</v>
      </c>
      <c r="C31" s="7" t="s">
        <v>36</v>
      </c>
      <c r="D31" s="36">
        <v>19.5</v>
      </c>
      <c r="E31" s="33">
        <f>D31*1.5</f>
        <v>29.25</v>
      </c>
      <c r="F31" s="7">
        <v>12</v>
      </c>
      <c r="G31" s="18">
        <f>ROUND(E31*F31,2)</f>
        <v>351</v>
      </c>
      <c r="H31" s="7">
        <f>ROUND(E31*1.5,2)</f>
        <v>43.88</v>
      </c>
      <c r="I31" s="7"/>
    </row>
    <row r="32" spans="1:9" s="4" customFormat="1" ht="16.5" customHeight="1">
      <c r="A32" s="44" t="s">
        <v>48</v>
      </c>
      <c r="B32" s="45" t="s">
        <v>49</v>
      </c>
      <c r="C32" s="45"/>
      <c r="D32" s="46"/>
      <c r="E32" s="46"/>
      <c r="F32" s="45"/>
      <c r="G32" s="47">
        <f>G14+G21+G28</f>
        <v>1729.5500000000002</v>
      </c>
      <c r="H32" s="47">
        <f>H14+H21+H28</f>
        <v>216.21999999999997</v>
      </c>
      <c r="I32" s="45"/>
    </row>
    <row r="33" spans="4:8" ht="19.5" customHeight="1">
      <c r="D33" s="66" t="s">
        <v>55</v>
      </c>
      <c r="E33" s="66"/>
      <c r="F33" s="66"/>
      <c r="G33" s="66"/>
      <c r="H33" s="66"/>
    </row>
    <row r="34" spans="1:8" s="4" customFormat="1" ht="13.5" customHeight="1">
      <c r="A34" s="3"/>
      <c r="B34" s="3"/>
      <c r="D34" s="67" t="s">
        <v>54</v>
      </c>
      <c r="E34" s="67"/>
      <c r="F34" s="67"/>
      <c r="G34" s="67"/>
      <c r="H34" s="67"/>
    </row>
    <row r="35" spans="6:7" ht="15">
      <c r="F35" s="1" t="s">
        <v>58</v>
      </c>
      <c r="G35" s="2" t="s">
        <v>58</v>
      </c>
    </row>
    <row r="38" spans="5:8" ht="30" customHeight="1">
      <c r="E38" s="68" t="s">
        <v>27</v>
      </c>
      <c r="F38" s="68"/>
      <c r="G38" s="68"/>
      <c r="H38" s="68"/>
    </row>
    <row r="40" ht="15">
      <c r="G40" s="43"/>
    </row>
  </sheetData>
  <sheetProtection/>
  <mergeCells count="9">
    <mergeCell ref="D33:H33"/>
    <mergeCell ref="D34:H34"/>
    <mergeCell ref="E38:H38"/>
    <mergeCell ref="A1:E1"/>
    <mergeCell ref="A2:E2"/>
    <mergeCell ref="G2:I2"/>
    <mergeCell ref="D3:I3"/>
    <mergeCell ref="A4:I4"/>
    <mergeCell ref="A5:I5"/>
  </mergeCells>
  <printOptions/>
  <pageMargins left="0.41" right="0.07874015748031496" top="0.5511811023622047" bottom="0.7480314960629921" header="0.2362204724409449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tientx</dc:creator>
  <cp:keywords/>
  <dc:description/>
  <cp:lastModifiedBy>User</cp:lastModifiedBy>
  <cp:lastPrinted>2017-03-28T04:43:55Z</cp:lastPrinted>
  <dcterms:created xsi:type="dcterms:W3CDTF">2014-12-27T01:28:27Z</dcterms:created>
  <dcterms:modified xsi:type="dcterms:W3CDTF">2017-03-28T04:44:36Z</dcterms:modified>
  <cp:category/>
  <cp:version/>
  <cp:contentType/>
  <cp:contentStatus/>
</cp:coreProperties>
</file>