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1"/>
  </bookViews>
  <sheets>
    <sheet name="KH 2018 chuan" sheetId="1" r:id="rId1"/>
    <sheet name="Quyet toan 2017" sheetId="2" r:id="rId2"/>
  </sheets>
  <definedNames>
    <definedName name="_xlnm.Print_Area" localSheetId="1">'Quyet toan 2017'!$A$1:$O$29</definedName>
  </definedNames>
  <calcPr fullCalcOnLoad="1"/>
</workbook>
</file>

<file path=xl/sharedStrings.xml><?xml version="1.0" encoding="utf-8"?>
<sst xmlns="http://schemas.openxmlformats.org/spreadsheetml/2006/main" count="133" uniqueCount="98">
  <si>
    <t>TT</t>
  </si>
  <si>
    <t>Chức danh</t>
  </si>
  <si>
    <t>I</t>
  </si>
  <si>
    <t>II</t>
  </si>
  <si>
    <t>Ban Kiểm soát</t>
  </si>
  <si>
    <t>III</t>
  </si>
  <si>
    <t>-</t>
  </si>
  <si>
    <t>Ghi chú</t>
  </si>
  <si>
    <t>B.</t>
  </si>
  <si>
    <t>Mức lương/thù lao cơ bản (tr.đ/th)</t>
  </si>
  <si>
    <t>Mức lương/thù lao thực hiện (tr.đ/th)</t>
  </si>
  <si>
    <t>Họ tên</t>
  </si>
  <si>
    <t>Thành viên BKS kiêm nhiệm</t>
  </si>
  <si>
    <t>Số tháng được hưởng</t>
  </si>
  <si>
    <t>(7)=(5)x(6)</t>
  </si>
  <si>
    <t>Tiền lương, thù lao thực hiện (tr.đ)</t>
  </si>
  <si>
    <t>A.</t>
  </si>
  <si>
    <t>Phụ biểu 01- M06</t>
  </si>
  <si>
    <t>Các chỉ tiêu cơ bản năm ..:</t>
  </si>
  <si>
    <t>Ủy viên HĐQT kiêm nhiệm</t>
  </si>
  <si>
    <t>CÔNG TY CP T.MẠI VÀ VẬN TẢI PETROLIMEX HÀ NỘI</t>
  </si>
  <si>
    <t>Vốn chủ sở hữu:</t>
  </si>
  <si>
    <t>Triệu đồng.</t>
  </si>
  <si>
    <t xml:space="preserve"> Triệu đồng.</t>
  </si>
  <si>
    <t>Trần Đắc Xuân</t>
  </si>
  <si>
    <t>Chủ tịch HĐQT kiêm nhiệm</t>
  </si>
  <si>
    <t>Bùi Văn Thành</t>
  </si>
  <si>
    <t>Phạm Quốc Hùng</t>
  </si>
  <si>
    <t>Giám đốc</t>
  </si>
  <si>
    <t>Phó giám đốc</t>
  </si>
  <si>
    <t>Tỷ suất Lợi nhuận sau thuế trên vốn chủ sở hữu</t>
  </si>
  <si>
    <t>Nguyễn Văn Hưởng</t>
  </si>
  <si>
    <t>Vũ Thị Thu Hường</t>
  </si>
  <si>
    <t>Bùi Thị Huệ Linh</t>
  </si>
  <si>
    <t>Phạm Thành Đô</t>
  </si>
  <si>
    <t>Phan Thị Thu Huyền</t>
  </si>
  <si>
    <t>Đỗ Mạnh Cường</t>
  </si>
  <si>
    <t xml:space="preserve">IV  </t>
  </si>
  <si>
    <t xml:space="preserve">Tổng </t>
  </si>
  <si>
    <t>Quỹ tiền lương thực hiện năm 2017</t>
  </si>
  <si>
    <t>Nguyễn Hồng Nam</t>
  </si>
  <si>
    <t>Tiền lương, thù lao bổ sung do ROE&gt;20% (tr.đ)</t>
  </si>
  <si>
    <t>Tiền lương, thù lao đã nhận (tr.đ)</t>
  </si>
  <si>
    <t>Tổng tiền lương, thù lao (tr.đ)</t>
  </si>
  <si>
    <t>Tiền thưởng (tr.đ)</t>
  </si>
  <si>
    <t>Tiền lương, thù lao, tiền thưởng còn lại (tr.đ)</t>
  </si>
  <si>
    <t>Kế toán trưởng</t>
  </si>
  <si>
    <t>Trưởng BKS chuyên trách</t>
  </si>
  <si>
    <t>Hà Nội, ngày      tháng  năm 2018</t>
  </si>
  <si>
    <t>Thù lao</t>
  </si>
  <si>
    <t>Tiền lương</t>
  </si>
  <si>
    <t>B/c ĐHĐCĐ</t>
  </si>
  <si>
    <t>Ban điều hành (BC tiền lương)</t>
  </si>
  <si>
    <t>Hội đồng quản trị (thù lao)</t>
  </si>
  <si>
    <t>Trình ĐHĐCĐ</t>
  </si>
  <si>
    <t>Tổng tiền lương, thù lao được hưởng (tr.đ)</t>
  </si>
  <si>
    <t>(9)=(7)+(6)</t>
  </si>
  <si>
    <t>Số tháng</t>
  </si>
  <si>
    <t>BÁO CÁO QUYẾT TOÁN QŨY TIỀN LƯƠNG, THÙ LAO, TIỀN THƯỞNG
CỦA HĐQT, BAN KIỂM SOÁT NĂM 2017</t>
  </si>
  <si>
    <t>Lợi nhuận sau thuế thực hiện:           20.322</t>
  </si>
  <si>
    <t xml:space="preserve">TM HỘI ĐỒNG QUẢN TRỊ </t>
  </si>
  <si>
    <t>TỔNG CÔNG TY DỊCH VỤ XĂNG DẦU PETROLIMEX</t>
  </si>
  <si>
    <t>Ban điều hành</t>
  </si>
  <si>
    <t>* Quyết toán quỹ tiền lương thực hiện: Căn cứ lợi nhuận thực hiện so với kế hoạch và tỷ suất lợi nhuận trên vốn (ROE).</t>
  </si>
  <si>
    <t>Mẫu 02</t>
  </si>
  <si>
    <t>KẾ HOẠCH QUỸ TIỀN LƯƠNG, THÙ LAO</t>
  </si>
  <si>
    <t>CỦA HĐQT/HĐTV, BAN KỂM SOÁT VÀ BAN ĐIỀU HÀNH NĂM 2018</t>
  </si>
  <si>
    <t>A. Các chỉ tiêu cơ bản năm 2018</t>
  </si>
  <si>
    <t xml:space="preserve"> - Lợi nhuận sau thuế thực hiện: </t>
  </si>
  <si>
    <t>triệu đồng</t>
  </si>
  <si>
    <t xml:space="preserve"> - Vốn chủ sở hữu: </t>
  </si>
  <si>
    <t xml:space="preserve"> - Tỷ suất Lợi nhuận sau thuế trên vốn chủ sở hữu</t>
  </si>
  <si>
    <t>Số người 
bình quân</t>
  </si>
  <si>
    <t>(1)</t>
  </si>
  <si>
    <t>(2)</t>
  </si>
  <si>
    <t>(3)</t>
  </si>
  <si>
    <t>(4)</t>
  </si>
  <si>
    <t>(5)</t>
  </si>
  <si>
    <t>(6) = (5)*(4)*(3)</t>
  </si>
  <si>
    <t>(7)</t>
  </si>
  <si>
    <t>Hội đồng quản trị/HĐTV</t>
  </si>
  <si>
    <t>Chủ tịch HĐQT/HĐTV</t>
  </si>
  <si>
    <t>Chuyên trách</t>
  </si>
  <si>
    <t>Kiêm nhiệm</t>
  </si>
  <si>
    <t>Thành viên HĐQT/HĐTV</t>
  </si>
  <si>
    <t>Trưởng ban Kiểm soát</t>
  </si>
  <si>
    <t>Thành viên Ban Kiểm soát</t>
  </si>
  <si>
    <t>Tổng Giám đốc/Giám đốc</t>
  </si>
  <si>
    <t>Phó TGĐ/Phó GĐ</t>
  </si>
  <si>
    <t>CÔNG TY PETAJICO HÀ NỘI</t>
  </si>
  <si>
    <t>(MẪU Kèm theo CV số 005/PTC-HĐTV ngày 22/01/2018 của Tổng Công ty Dịch vụ Xăng dầu Petrolimex)</t>
  </si>
  <si>
    <t>B. Quỹ tiền lương kế hoạch năm 2018</t>
  </si>
  <si>
    <t>Mức lương / thù lao
 cơ bản bình quân (trđ/th)</t>
  </si>
  <si>
    <t>Quỹ lương, thù lao 
Kế hoạch (trđ/th)</t>
  </si>
  <si>
    <t>(Kèm theo Báo cáo của HĐQT tại ĐHĐCĐ ngày 9/4/2018)</t>
  </si>
  <si>
    <t>(Kèm theo Tờ trình của HĐQT tại ĐHĐCĐ ngày 9/4/2018)</t>
  </si>
  <si>
    <t>TM HĐQT</t>
  </si>
  <si>
    <t>Hà Nội, ngày 9 tháng 04 năm 2018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</si>
</sst>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\ #,##0;\-&quot;₫&quot;\ #,##0"/>
    <numFmt numFmtId="165" formatCode="&quot;₫&quot;\ #,##0;[Red]\-&quot;₫&quot;\ #,##0"/>
    <numFmt numFmtId="166" formatCode="&quot;₫&quot;\ #,##0.00;\-&quot;₫&quot;\ #,##0.00"/>
    <numFmt numFmtId="167" formatCode="&quot;₫&quot;\ #,##0.00;[Red]\-&quot;₫&quot;\ #,##0.00"/>
    <numFmt numFmtId="168" formatCode="_-&quot;₫&quot;\ * #,##0_-;\-&quot;₫&quot;\ * #,##0_-;_-&quot;₫&quot;\ * &quot;-&quot;_-;_-@_-"/>
    <numFmt numFmtId="169" formatCode="_-* #,##0_-;\-* #,##0_-;_-* &quot;-&quot;_-;_-@_-"/>
    <numFmt numFmtId="170" formatCode="_-&quot;₫&quot;\ * #,##0.00_-;\-&quot;₫&quot;\ * #,##0.00_-;_-&quot;₫&quot;\ 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\(#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_);_(* \(#,##0\);_(* &quot;-&quot;??_);_(@_)"/>
    <numFmt numFmtId="186" formatCode="#,###"/>
    <numFmt numFmtId="187" formatCode="###,###,###"/>
    <numFmt numFmtId="188" formatCode="###\ ###\ ###"/>
    <numFmt numFmtId="189" formatCode="###,###"/>
    <numFmt numFmtId="190" formatCode="###.###.###"/>
    <numFmt numFmtId="191" formatCode="#,###.###.###.###"/>
    <numFmt numFmtId="192" formatCode="#,##\ #,##\ #,###"/>
    <numFmt numFmtId="193" formatCode="###.###"/>
    <numFmt numFmtId="194" formatCode="###.##"/>
    <numFmt numFmtId="195" formatCode="##.##"/>
    <numFmt numFmtId="196" formatCode="0.0000"/>
    <numFmt numFmtId="197" formatCode="_(* #,##0.0_);_(* \(#,##0.0\);_(* &quot;-&quot;??_);_(@_)"/>
    <numFmt numFmtId="198" formatCode="\3\ ###.##"/>
    <numFmt numFmtId="199" formatCode="#\ ###.##"/>
    <numFmt numFmtId="200" formatCode="0.000"/>
    <numFmt numFmtId="201" formatCode="0.0"/>
    <numFmt numFmtId="202" formatCode="###.####"/>
    <numFmt numFmtId="203" formatCode="###\ ###"/>
    <numFmt numFmtId="204" formatCode="0.0000000000000"/>
    <numFmt numFmtId="205" formatCode="0.000%"/>
    <numFmt numFmtId="206" formatCode="_(* #,##0.0_);_(* \(#,##0.0\);_(* &quot;-&quot;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1.5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.5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180" fontId="6" fillId="0" borderId="15" xfId="0" applyNumberFormat="1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0" fontId="58" fillId="0" borderId="0" xfId="62" applyNumberFormat="1" applyFont="1" applyAlignment="1">
      <alignment/>
    </xf>
    <xf numFmtId="19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center"/>
    </xf>
    <xf numFmtId="194" fontId="2" fillId="0" borderId="11" xfId="0" applyNumberFormat="1" applyFont="1" applyBorder="1" applyAlignment="1">
      <alignment/>
    </xf>
    <xf numFmtId="194" fontId="3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2" fontId="2" fillId="0" borderId="11" xfId="0" applyNumberFormat="1" applyFont="1" applyBorder="1" applyAlignment="1">
      <alignment/>
    </xf>
    <xf numFmtId="203" fontId="9" fillId="0" borderId="0" xfId="0" applyNumberFormat="1" applyFont="1" applyAlignment="1">
      <alignment horizontal="center" wrapText="1"/>
    </xf>
    <xf numFmtId="2" fontId="2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59" fillId="0" borderId="0" xfId="0" applyFont="1" applyAlignment="1">
      <alignment/>
    </xf>
    <xf numFmtId="0" fontId="60" fillId="0" borderId="11" xfId="0" applyFont="1" applyBorder="1" applyAlignment="1">
      <alignment/>
    </xf>
    <xf numFmtId="0" fontId="60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194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2" fontId="2" fillId="0" borderId="0" xfId="0" applyNumberFormat="1" applyFont="1" applyAlignment="1">
      <alignment/>
    </xf>
    <xf numFmtId="10" fontId="58" fillId="33" borderId="0" xfId="62" applyNumberFormat="1" applyFont="1" applyFill="1" applyAlignment="1">
      <alignment/>
    </xf>
    <xf numFmtId="19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194" fontId="3" fillId="0" borderId="13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180" fontId="6" fillId="0" borderId="13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wrapText="1"/>
    </xf>
    <xf numFmtId="0" fontId="18" fillId="0" borderId="0" xfId="58" applyFont="1">
      <alignment/>
      <protection/>
    </xf>
    <xf numFmtId="0" fontId="19" fillId="0" borderId="0" xfId="58" applyFont="1" applyAlignment="1">
      <alignment horizontal="center"/>
      <protection/>
    </xf>
    <xf numFmtId="43" fontId="18" fillId="0" borderId="0" xfId="44" applyFont="1" applyAlignment="1">
      <alignment/>
    </xf>
    <xf numFmtId="0" fontId="22" fillId="0" borderId="0" xfId="58" applyFont="1">
      <alignment/>
      <protection/>
    </xf>
    <xf numFmtId="43" fontId="22" fillId="0" borderId="0" xfId="44" applyFont="1" applyAlignment="1">
      <alignment/>
    </xf>
    <xf numFmtId="0" fontId="21" fillId="0" borderId="0" xfId="58" applyFont="1">
      <alignment/>
      <protection/>
    </xf>
    <xf numFmtId="43" fontId="21" fillId="0" borderId="0" xfId="44" applyFont="1" applyAlignment="1">
      <alignment/>
    </xf>
    <xf numFmtId="0" fontId="21" fillId="0" borderId="0" xfId="58" applyFont="1" applyAlignment="1">
      <alignment/>
      <protection/>
    </xf>
    <xf numFmtId="185" fontId="21" fillId="0" borderId="0" xfId="44" applyNumberFormat="1" applyFont="1" applyAlignment="1">
      <alignment/>
    </xf>
    <xf numFmtId="0" fontId="21" fillId="0" borderId="13" xfId="58" applyFont="1" applyBorder="1" applyAlignment="1">
      <alignment horizontal="center" vertical="center"/>
      <protection/>
    </xf>
    <xf numFmtId="0" fontId="21" fillId="0" borderId="13" xfId="58" applyFont="1" applyBorder="1" applyAlignment="1">
      <alignment horizontal="center" vertical="center" wrapText="1"/>
      <protection/>
    </xf>
    <xf numFmtId="185" fontId="21" fillId="0" borderId="13" xfId="44" applyNumberFormat="1" applyFont="1" applyBorder="1" applyAlignment="1">
      <alignment horizontal="center" vertical="center" wrapText="1"/>
    </xf>
    <xf numFmtId="185" fontId="21" fillId="0" borderId="13" xfId="58" applyNumberFormat="1" applyFont="1" applyBorder="1" applyAlignment="1">
      <alignment horizontal="center" vertical="center" wrapText="1"/>
      <protection/>
    </xf>
    <xf numFmtId="43" fontId="18" fillId="0" borderId="14" xfId="44" applyFont="1" applyBorder="1" applyAlignment="1" quotePrefix="1">
      <alignment horizontal="center"/>
    </xf>
    <xf numFmtId="185" fontId="18" fillId="0" borderId="14" xfId="44" applyNumberFormat="1" applyFont="1" applyBorder="1" applyAlignment="1" quotePrefix="1">
      <alignment horizontal="center"/>
    </xf>
    <xf numFmtId="0" fontId="21" fillId="0" borderId="11" xfId="58" applyFont="1" applyBorder="1" applyAlignment="1">
      <alignment horizontal="center"/>
      <protection/>
    </xf>
    <xf numFmtId="0" fontId="21" fillId="0" borderId="11" xfId="58" applyFont="1" applyBorder="1">
      <alignment/>
      <protection/>
    </xf>
    <xf numFmtId="0" fontId="23" fillId="0" borderId="11" xfId="58" applyFont="1" applyBorder="1">
      <alignment/>
      <protection/>
    </xf>
    <xf numFmtId="185" fontId="21" fillId="0" borderId="11" xfId="44" applyNumberFormat="1" applyFont="1" applyBorder="1" applyAlignment="1">
      <alignment/>
    </xf>
    <xf numFmtId="43" fontId="23" fillId="0" borderId="11" xfId="44" applyNumberFormat="1" applyFont="1" applyBorder="1" applyAlignment="1">
      <alignment/>
    </xf>
    <xf numFmtId="0" fontId="23" fillId="0" borderId="0" xfId="58" applyFont="1">
      <alignment/>
      <protection/>
    </xf>
    <xf numFmtId="43" fontId="23" fillId="0" borderId="0" xfId="44" applyFont="1" applyAlignment="1">
      <alignment/>
    </xf>
    <xf numFmtId="185" fontId="23" fillId="0" borderId="11" xfId="44" applyNumberFormat="1" applyFont="1" applyBorder="1" applyAlignment="1">
      <alignment/>
    </xf>
    <xf numFmtId="0" fontId="23" fillId="0" borderId="11" xfId="58" applyFont="1" applyBorder="1" applyAlignment="1" quotePrefix="1">
      <alignment horizontal="center"/>
      <protection/>
    </xf>
    <xf numFmtId="43" fontId="23" fillId="0" borderId="0" xfId="58" applyNumberFormat="1" applyFont="1">
      <alignment/>
      <protection/>
    </xf>
    <xf numFmtId="0" fontId="23" fillId="0" borderId="11" xfId="58" applyFont="1" applyBorder="1" applyAlignment="1">
      <alignment horizontal="center"/>
      <protection/>
    </xf>
    <xf numFmtId="185" fontId="23" fillId="0" borderId="0" xfId="58" applyNumberFormat="1" applyFont="1">
      <alignment/>
      <protection/>
    </xf>
    <xf numFmtId="185" fontId="10" fillId="0" borderId="14" xfId="44" applyNumberFormat="1" applyFont="1" applyBorder="1" applyAlignment="1">
      <alignment/>
    </xf>
    <xf numFmtId="0" fontId="23" fillId="0" borderId="12" xfId="58" applyFont="1" applyBorder="1" applyAlignment="1">
      <alignment horizontal="center"/>
      <protection/>
    </xf>
    <xf numFmtId="0" fontId="23" fillId="0" borderId="12" xfId="58" applyFont="1" applyBorder="1">
      <alignment/>
      <protection/>
    </xf>
    <xf numFmtId="185" fontId="23" fillId="0" borderId="12" xfId="44" applyNumberFormat="1" applyFont="1" applyBorder="1" applyAlignment="1">
      <alignment/>
    </xf>
    <xf numFmtId="43" fontId="23" fillId="0" borderId="12" xfId="44" applyNumberFormat="1" applyFont="1" applyBorder="1" applyAlignment="1">
      <alignment/>
    </xf>
    <xf numFmtId="0" fontId="23" fillId="0" borderId="0" xfId="58" applyFont="1" applyAlignment="1">
      <alignment horizontal="center"/>
      <protection/>
    </xf>
    <xf numFmtId="185" fontId="18" fillId="0" borderId="0" xfId="58" applyNumberFormat="1" applyFont="1">
      <alignment/>
      <protection/>
    </xf>
    <xf numFmtId="43" fontId="18" fillId="0" borderId="0" xfId="58" applyNumberFormat="1" applyFont="1">
      <alignment/>
      <protection/>
    </xf>
    <xf numFmtId="0" fontId="18" fillId="0" borderId="0" xfId="58" applyFont="1" applyAlignment="1">
      <alignment horizontal="center"/>
      <protection/>
    </xf>
    <xf numFmtId="185" fontId="18" fillId="0" borderId="0" xfId="44" applyNumberFormat="1" applyFont="1" applyAlignment="1">
      <alignment/>
    </xf>
    <xf numFmtId="0" fontId="2" fillId="0" borderId="0" xfId="58" applyFont="1" applyAlignment="1">
      <alignment horizontal="center" vertical="center"/>
      <protection/>
    </xf>
    <xf numFmtId="0" fontId="20" fillId="0" borderId="0" xfId="59" applyFont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22" fillId="0" borderId="0" xfId="58" applyFont="1" applyAlignment="1">
      <alignment horizontal="center"/>
      <protection/>
    </xf>
    <xf numFmtId="0" fontId="21" fillId="0" borderId="0" xfId="58" applyFont="1" applyAlignment="1">
      <alignment horizontal="left"/>
      <protection/>
    </xf>
    <xf numFmtId="0" fontId="2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24" fillId="0" borderId="0" xfId="58" applyFont="1" applyBorder="1" applyAlignment="1">
      <alignment horizontal="center"/>
      <protection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MAU 01 TT 19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1</xdr:row>
      <xdr:rowOff>9525</xdr:rowOff>
    </xdr:from>
    <xdr:to>
      <xdr:col>2</xdr:col>
      <xdr:colOff>1219200</xdr:colOff>
      <xdr:row>1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1371600" y="209550"/>
          <a:ext cx="15525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25">
      <selection activeCell="D34" sqref="D34:G34"/>
    </sheetView>
  </sheetViews>
  <sheetFormatPr defaultColWidth="9.140625" defaultRowHeight="15"/>
  <cols>
    <col min="1" max="1" width="3.8515625" style="93" customWidth="1"/>
    <col min="2" max="2" width="26.8515625" style="58" bestFit="1" customWidth="1"/>
    <col min="3" max="3" width="6.57421875" style="58" bestFit="1" customWidth="1"/>
    <col min="4" max="4" width="15.28125" style="94" customWidth="1"/>
    <col min="5" max="5" width="16.140625" style="91" customWidth="1"/>
    <col min="6" max="6" width="16.00390625" style="58" customWidth="1"/>
    <col min="7" max="7" width="7.8515625" style="58" customWidth="1"/>
    <col min="8" max="8" width="9.140625" style="58" customWidth="1"/>
    <col min="9" max="9" width="14.57421875" style="58" bestFit="1" customWidth="1"/>
    <col min="10" max="10" width="9.140625" style="58" customWidth="1"/>
    <col min="11" max="11" width="15.7109375" style="60" bestFit="1" customWidth="1"/>
    <col min="12" max="13" width="14.00390625" style="58" bestFit="1" customWidth="1"/>
    <col min="14" max="16384" width="9.140625" style="58" customWidth="1"/>
  </cols>
  <sheetData>
    <row r="1" spans="1:7" ht="15.75">
      <c r="A1" s="95" t="s">
        <v>61</v>
      </c>
      <c r="B1" s="95"/>
      <c r="C1" s="95"/>
      <c r="D1" s="95"/>
      <c r="E1" s="95"/>
      <c r="G1" s="59" t="s">
        <v>64</v>
      </c>
    </row>
    <row r="2" spans="1:5" ht="16.5">
      <c r="A2" s="96" t="s">
        <v>89</v>
      </c>
      <c r="B2" s="96"/>
      <c r="C2" s="96"/>
      <c r="D2" s="96"/>
      <c r="E2" s="96"/>
    </row>
    <row r="4" spans="1:11" s="61" customFormat="1" ht="18.75" customHeight="1">
      <c r="A4" s="97" t="s">
        <v>65</v>
      </c>
      <c r="B4" s="97"/>
      <c r="C4" s="97"/>
      <c r="D4" s="97"/>
      <c r="E4" s="97"/>
      <c r="F4" s="97"/>
      <c r="G4" s="97"/>
      <c r="K4" s="62"/>
    </row>
    <row r="5" spans="1:11" s="61" customFormat="1" ht="18.75" customHeight="1">
      <c r="A5" s="97" t="s">
        <v>66</v>
      </c>
      <c r="B5" s="97"/>
      <c r="C5" s="97"/>
      <c r="D5" s="97"/>
      <c r="E5" s="97"/>
      <c r="F5" s="97"/>
      <c r="G5" s="97"/>
      <c r="K5" s="62"/>
    </row>
    <row r="6" spans="1:11" s="61" customFormat="1" ht="18.75" customHeight="1" hidden="1">
      <c r="A6" s="98" t="s">
        <v>90</v>
      </c>
      <c r="B6" s="98"/>
      <c r="C6" s="98"/>
      <c r="D6" s="98"/>
      <c r="E6" s="98"/>
      <c r="F6" s="98"/>
      <c r="G6" s="98"/>
      <c r="K6" s="62"/>
    </row>
    <row r="7" spans="1:18" s="61" customFormat="1" ht="18.75" customHeight="1">
      <c r="A7" s="107" t="s">
        <v>95</v>
      </c>
      <c r="B7" s="107"/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</row>
    <row r="8" spans="1:11" s="63" customFormat="1" ht="17.25" customHeight="1">
      <c r="A8" s="99" t="s">
        <v>67</v>
      </c>
      <c r="B8" s="99"/>
      <c r="C8" s="99"/>
      <c r="D8" s="99"/>
      <c r="E8" s="99"/>
      <c r="F8" s="99"/>
      <c r="G8" s="99"/>
      <c r="H8" s="99"/>
      <c r="I8" s="99"/>
      <c r="K8" s="64"/>
    </row>
    <row r="9" spans="1:11" s="63" customFormat="1" ht="17.25" customHeight="1">
      <c r="A9" s="65" t="s">
        <v>68</v>
      </c>
      <c r="B9" s="65"/>
      <c r="C9" s="65"/>
      <c r="D9" s="66"/>
      <c r="E9" s="57">
        <v>21.462</v>
      </c>
      <c r="F9" s="65" t="s">
        <v>69</v>
      </c>
      <c r="G9" s="65"/>
      <c r="H9" s="65"/>
      <c r="I9" s="65"/>
      <c r="K9" s="64"/>
    </row>
    <row r="10" spans="1:11" s="63" customFormat="1" ht="17.25" customHeight="1">
      <c r="A10" s="65" t="s">
        <v>70</v>
      </c>
      <c r="B10" s="65"/>
      <c r="C10" s="65"/>
      <c r="D10" s="66"/>
      <c r="E10" s="57">
        <v>103.2</v>
      </c>
      <c r="F10" s="65" t="s">
        <v>69</v>
      </c>
      <c r="G10" s="65"/>
      <c r="H10" s="65"/>
      <c r="I10" s="65"/>
      <c r="K10" s="64"/>
    </row>
    <row r="11" spans="1:11" s="63" customFormat="1" ht="17.25" customHeight="1">
      <c r="A11" s="65" t="s">
        <v>71</v>
      </c>
      <c r="B11" s="65"/>
      <c r="C11" s="65"/>
      <c r="D11" s="66"/>
      <c r="E11" s="29">
        <f>E9/E10</f>
        <v>0.20796511627906977</v>
      </c>
      <c r="F11" s="65"/>
      <c r="G11" s="65"/>
      <c r="H11" s="65"/>
      <c r="I11" s="65"/>
      <c r="K11" s="64"/>
    </row>
    <row r="12" spans="1:11" s="63" customFormat="1" ht="17.25" customHeight="1">
      <c r="A12" s="99" t="s">
        <v>91</v>
      </c>
      <c r="B12" s="99"/>
      <c r="C12" s="99"/>
      <c r="D12" s="99"/>
      <c r="E12" s="99"/>
      <c r="F12" s="99"/>
      <c r="G12" s="99"/>
      <c r="H12" s="99"/>
      <c r="I12" s="99"/>
      <c r="K12" s="64"/>
    </row>
    <row r="13" spans="1:7" ht="88.5" customHeight="1">
      <c r="A13" s="67" t="s">
        <v>0</v>
      </c>
      <c r="B13" s="67" t="s">
        <v>1</v>
      </c>
      <c r="C13" s="68" t="s">
        <v>72</v>
      </c>
      <c r="D13" s="69" t="s">
        <v>92</v>
      </c>
      <c r="E13" s="70" t="s">
        <v>57</v>
      </c>
      <c r="F13" s="68" t="s">
        <v>93</v>
      </c>
      <c r="G13" s="67" t="s">
        <v>7</v>
      </c>
    </row>
    <row r="14" spans="1:7" ht="18.75" customHeight="1">
      <c r="A14" s="71" t="s">
        <v>73</v>
      </c>
      <c r="B14" s="71" t="s">
        <v>74</v>
      </c>
      <c r="C14" s="71" t="s">
        <v>75</v>
      </c>
      <c r="D14" s="72" t="s">
        <v>76</v>
      </c>
      <c r="E14" s="72" t="s">
        <v>77</v>
      </c>
      <c r="F14" s="71" t="s">
        <v>78</v>
      </c>
      <c r="G14" s="71" t="s">
        <v>79</v>
      </c>
    </row>
    <row r="15" spans="1:11" s="78" customFormat="1" ht="18.75" customHeight="1">
      <c r="A15" s="73" t="s">
        <v>2</v>
      </c>
      <c r="B15" s="74" t="s">
        <v>80</v>
      </c>
      <c r="C15" s="75"/>
      <c r="D15" s="76">
        <f>SUM(D16:D21)</f>
        <v>57885</v>
      </c>
      <c r="E15" s="76"/>
      <c r="F15" s="76">
        <f>SUM(F16:F21)</f>
        <v>689860</v>
      </c>
      <c r="G15" s="77"/>
      <c r="I15" s="84">
        <f>F15+F22+F28</f>
        <v>2091997.9</v>
      </c>
      <c r="K15" s="79"/>
    </row>
    <row r="16" spans="1:11" s="78" customFormat="1" ht="18.75" customHeight="1">
      <c r="A16" s="73">
        <v>1</v>
      </c>
      <c r="B16" s="74" t="s">
        <v>81</v>
      </c>
      <c r="C16" s="75"/>
      <c r="D16" s="80"/>
      <c r="E16" s="80"/>
      <c r="F16" s="80"/>
      <c r="G16" s="77"/>
      <c r="K16" s="79"/>
    </row>
    <row r="17" spans="1:11" s="78" customFormat="1" ht="18.75" customHeight="1">
      <c r="A17" s="81" t="s">
        <v>6</v>
      </c>
      <c r="B17" s="75" t="s">
        <v>82</v>
      </c>
      <c r="C17" s="75">
        <v>1</v>
      </c>
      <c r="D17" s="80">
        <v>42500</v>
      </c>
      <c r="E17" s="80">
        <v>10</v>
      </c>
      <c r="F17" s="80">
        <f>C17*D17*E17</f>
        <v>425000</v>
      </c>
      <c r="G17" s="77"/>
      <c r="I17" s="82"/>
      <c r="J17" s="82"/>
      <c r="K17" s="79"/>
    </row>
    <row r="18" spans="1:11" s="78" customFormat="1" ht="18.75" customHeight="1">
      <c r="A18" s="83" t="s">
        <v>6</v>
      </c>
      <c r="B18" s="75" t="s">
        <v>83</v>
      </c>
      <c r="C18" s="75">
        <v>1</v>
      </c>
      <c r="D18" s="80">
        <f>D17*20%</f>
        <v>8500</v>
      </c>
      <c r="E18" s="80">
        <v>2</v>
      </c>
      <c r="F18" s="80">
        <f>C18*D18*E18</f>
        <v>17000</v>
      </c>
      <c r="G18" s="77"/>
      <c r="I18" s="82"/>
      <c r="K18" s="79"/>
    </row>
    <row r="19" spans="1:11" s="78" customFormat="1" ht="18.75" customHeight="1">
      <c r="A19" s="73">
        <v>2</v>
      </c>
      <c r="B19" s="74" t="s">
        <v>84</v>
      </c>
      <c r="C19" s="75"/>
      <c r="D19" s="76"/>
      <c r="E19" s="76"/>
      <c r="F19" s="76"/>
      <c r="G19" s="77"/>
      <c r="K19" s="79"/>
    </row>
    <row r="20" spans="1:11" s="78" customFormat="1" ht="18.75" customHeight="1">
      <c r="A20" s="83" t="s">
        <v>6</v>
      </c>
      <c r="B20" s="75" t="s">
        <v>82</v>
      </c>
      <c r="C20" s="75"/>
      <c r="D20" s="80"/>
      <c r="E20" s="80"/>
      <c r="F20" s="80"/>
      <c r="G20" s="77"/>
      <c r="K20" s="79"/>
    </row>
    <row r="21" spans="1:11" s="78" customFormat="1" ht="18.75" customHeight="1">
      <c r="A21" s="83" t="s">
        <v>6</v>
      </c>
      <c r="B21" s="75" t="s">
        <v>83</v>
      </c>
      <c r="C21" s="75">
        <v>3</v>
      </c>
      <c r="D21" s="80">
        <f>D30*20%</f>
        <v>6885</v>
      </c>
      <c r="E21" s="80">
        <v>12</v>
      </c>
      <c r="F21" s="80">
        <f>C21*D21*E21</f>
        <v>247860</v>
      </c>
      <c r="G21" s="77"/>
      <c r="K21" s="79"/>
    </row>
    <row r="22" spans="1:11" s="78" customFormat="1" ht="18.75" customHeight="1">
      <c r="A22" s="73" t="s">
        <v>3</v>
      </c>
      <c r="B22" s="74" t="s">
        <v>4</v>
      </c>
      <c r="C22" s="75"/>
      <c r="D22" s="76">
        <f>SUM(D24:D27)</f>
        <v>36817.5375</v>
      </c>
      <c r="E22" s="76"/>
      <c r="F22" s="76">
        <f>SUM(F24:F27)</f>
        <v>499437.9</v>
      </c>
      <c r="G22" s="77"/>
      <c r="K22" s="79"/>
    </row>
    <row r="23" spans="1:11" s="78" customFormat="1" ht="18.75" customHeight="1">
      <c r="A23" s="73">
        <v>1</v>
      </c>
      <c r="B23" s="74" t="s">
        <v>85</v>
      </c>
      <c r="C23" s="75"/>
      <c r="D23" s="80"/>
      <c r="E23" s="80"/>
      <c r="F23" s="80"/>
      <c r="G23" s="77"/>
      <c r="K23" s="79"/>
    </row>
    <row r="24" spans="1:11" s="78" customFormat="1" ht="18.75" customHeight="1">
      <c r="A24" s="83" t="s">
        <v>6</v>
      </c>
      <c r="B24" s="75" t="s">
        <v>82</v>
      </c>
      <c r="C24" s="75">
        <v>1</v>
      </c>
      <c r="D24" s="80">
        <f>D30*0.93</f>
        <v>32015.25</v>
      </c>
      <c r="E24" s="80">
        <v>12</v>
      </c>
      <c r="F24" s="80">
        <f>C24*D24*E24</f>
        <v>384183</v>
      </c>
      <c r="G24" s="77"/>
      <c r="I24" s="84"/>
      <c r="K24" s="79"/>
    </row>
    <row r="25" spans="1:11" s="78" customFormat="1" ht="18.75" customHeight="1">
      <c r="A25" s="73">
        <v>2</v>
      </c>
      <c r="B25" s="74" t="s">
        <v>86</v>
      </c>
      <c r="C25" s="75"/>
      <c r="D25" s="80"/>
      <c r="E25" s="80"/>
      <c r="F25" s="80"/>
      <c r="G25" s="77"/>
      <c r="K25" s="79"/>
    </row>
    <row r="26" spans="1:11" s="78" customFormat="1" ht="18.75" customHeight="1">
      <c r="A26" s="83" t="s">
        <v>6</v>
      </c>
      <c r="B26" s="75" t="s">
        <v>82</v>
      </c>
      <c r="C26" s="75"/>
      <c r="D26" s="80"/>
      <c r="E26" s="80"/>
      <c r="F26" s="80"/>
      <c r="G26" s="77"/>
      <c r="K26" s="79"/>
    </row>
    <row r="27" spans="1:11" s="78" customFormat="1" ht="18.75" customHeight="1">
      <c r="A27" s="83" t="s">
        <v>6</v>
      </c>
      <c r="B27" s="75" t="s">
        <v>83</v>
      </c>
      <c r="C27" s="75">
        <v>2</v>
      </c>
      <c r="D27" s="80">
        <f>D24*0.75*0.2</f>
        <v>4802.2875</v>
      </c>
      <c r="E27" s="80">
        <v>12</v>
      </c>
      <c r="F27" s="80">
        <f>C27*D27*E27</f>
        <v>115254.90000000001</v>
      </c>
      <c r="G27" s="77"/>
      <c r="K27" s="79"/>
    </row>
    <row r="28" spans="1:11" s="78" customFormat="1" ht="18.75" customHeight="1">
      <c r="A28" s="73" t="s">
        <v>5</v>
      </c>
      <c r="B28" s="74" t="s">
        <v>62</v>
      </c>
      <c r="C28" s="75"/>
      <c r="D28" s="76">
        <f>SUM(D29:D31)</f>
        <v>96772.5</v>
      </c>
      <c r="E28" s="76"/>
      <c r="F28" s="76">
        <f>SUM(F29:F31)</f>
        <v>902700</v>
      </c>
      <c r="G28" s="77"/>
      <c r="K28" s="79"/>
    </row>
    <row r="29" spans="1:13" s="78" customFormat="1" ht="18.75" customHeight="1">
      <c r="A29" s="83" t="s">
        <v>6</v>
      </c>
      <c r="B29" s="75" t="s">
        <v>87</v>
      </c>
      <c r="C29" s="75">
        <v>1</v>
      </c>
      <c r="D29" s="80">
        <f>D17*0.9</f>
        <v>38250</v>
      </c>
      <c r="E29" s="85">
        <v>2</v>
      </c>
      <c r="F29" s="80">
        <f>C29*D29*E29</f>
        <v>76500</v>
      </c>
      <c r="G29" s="77"/>
      <c r="K29" s="79"/>
      <c r="L29" s="84"/>
      <c r="M29" s="84"/>
    </row>
    <row r="30" spans="1:13" s="78" customFormat="1" ht="18.75" customHeight="1">
      <c r="A30" s="83" t="s">
        <v>6</v>
      </c>
      <c r="B30" s="75" t="s">
        <v>88</v>
      </c>
      <c r="C30" s="75">
        <v>2</v>
      </c>
      <c r="D30" s="80">
        <f>D29*0.9</f>
        <v>34425</v>
      </c>
      <c r="E30" s="85">
        <v>12</v>
      </c>
      <c r="F30" s="80">
        <f>C30*D30*E30</f>
        <v>826200</v>
      </c>
      <c r="G30" s="77"/>
      <c r="K30" s="79"/>
      <c r="L30" s="84"/>
      <c r="M30" s="84"/>
    </row>
    <row r="31" spans="1:11" s="78" customFormat="1" ht="18.75" customHeight="1">
      <c r="A31" s="86" t="s">
        <v>6</v>
      </c>
      <c r="B31" s="87" t="s">
        <v>46</v>
      </c>
      <c r="C31" s="87">
        <v>1</v>
      </c>
      <c r="D31" s="88">
        <f>D30*0.7</f>
        <v>24097.5</v>
      </c>
      <c r="E31" s="88"/>
      <c r="F31" s="88">
        <f>C31*D31*E31</f>
        <v>0</v>
      </c>
      <c r="G31" s="89"/>
      <c r="I31" s="82"/>
      <c r="J31" s="84"/>
      <c r="K31" s="79"/>
    </row>
    <row r="32" spans="1:11" s="78" customFormat="1" ht="36.75" customHeight="1">
      <c r="A32" s="100" t="s">
        <v>63</v>
      </c>
      <c r="B32" s="101"/>
      <c r="C32" s="101"/>
      <c r="D32" s="101"/>
      <c r="E32" s="101"/>
      <c r="F32" s="101"/>
      <c r="G32" s="101"/>
      <c r="I32" s="82"/>
      <c r="J32" s="84"/>
      <c r="K32" s="79"/>
    </row>
    <row r="33" spans="1:11" s="78" customFormat="1" ht="18.75" customHeight="1">
      <c r="A33" s="90"/>
      <c r="D33" s="102" t="s">
        <v>97</v>
      </c>
      <c r="E33" s="102"/>
      <c r="F33" s="102"/>
      <c r="G33" s="102"/>
      <c r="I33" s="82"/>
      <c r="J33" s="82"/>
      <c r="K33" s="79"/>
    </row>
    <row r="34" spans="1:11" s="63" customFormat="1" ht="18.75" customHeight="1">
      <c r="A34" s="97"/>
      <c r="B34" s="97"/>
      <c r="C34" s="97"/>
      <c r="D34" s="97" t="s">
        <v>96</v>
      </c>
      <c r="E34" s="97"/>
      <c r="F34" s="97"/>
      <c r="G34" s="97"/>
      <c r="K34" s="64"/>
    </row>
    <row r="35" ht="12.75">
      <c r="I35" s="91"/>
    </row>
    <row r="36" spans="7:9" ht="12.75">
      <c r="G36" s="91"/>
      <c r="I36" s="91"/>
    </row>
    <row r="37" spans="6:9" ht="12.75">
      <c r="F37" s="91"/>
      <c r="G37" s="92"/>
      <c r="I37" s="92"/>
    </row>
    <row r="38" spans="6:10" ht="12.75">
      <c r="F38" s="92"/>
      <c r="J38" s="91"/>
    </row>
    <row r="39" ht="12.75">
      <c r="J39" s="91"/>
    </row>
  </sheetData>
  <sheetProtection/>
  <mergeCells count="12">
    <mergeCell ref="A32:G32"/>
    <mergeCell ref="A12:I12"/>
    <mergeCell ref="D33:G33"/>
    <mergeCell ref="A34:C34"/>
    <mergeCell ref="D34:G34"/>
    <mergeCell ref="A1:E1"/>
    <mergeCell ref="A2:E2"/>
    <mergeCell ref="A4:G4"/>
    <mergeCell ref="A5:G5"/>
    <mergeCell ref="A6:G6"/>
    <mergeCell ref="A8:I8"/>
    <mergeCell ref="A7:G7"/>
  </mergeCells>
  <printOptions/>
  <pageMargins left="0.68" right="0.56" top="0.48" bottom="0.4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36"/>
  <sheetViews>
    <sheetView tabSelected="1" zoomScale="110" zoomScaleNormal="110" zoomScalePageLayoutView="0" workbookViewId="0" topLeftCell="A16">
      <selection activeCell="A4" sqref="A4:O4"/>
    </sheetView>
  </sheetViews>
  <sheetFormatPr defaultColWidth="9.140625" defaultRowHeight="15"/>
  <cols>
    <col min="1" max="1" width="3.421875" style="2" bestFit="1" customWidth="1"/>
    <col min="2" max="2" width="22.140625" style="1" customWidth="1"/>
    <col min="3" max="3" width="24.57421875" style="1" customWidth="1"/>
    <col min="4" max="4" width="9.00390625" style="1" customWidth="1"/>
    <col min="5" max="5" width="9.7109375" style="1" customWidth="1"/>
    <col min="6" max="6" width="6.140625" style="1" customWidth="1"/>
    <col min="7" max="7" width="10.8515625" style="1" customWidth="1"/>
    <col min="8" max="8" width="13.140625" style="1" customWidth="1"/>
    <col min="9" max="9" width="11.7109375" style="1" customWidth="1"/>
    <col min="10" max="10" width="12.28125" style="1" customWidth="1"/>
    <col min="11" max="12" width="11.00390625" style="1" hidden="1" customWidth="1"/>
    <col min="13" max="13" width="11.7109375" style="1" hidden="1" customWidth="1"/>
    <col min="14" max="14" width="2.00390625" style="1" hidden="1" customWidth="1"/>
    <col min="15" max="15" width="12.8515625" style="1" customWidth="1"/>
    <col min="16" max="16384" width="9.140625" style="1" customWidth="1"/>
  </cols>
  <sheetData>
    <row r="1" spans="1:15" ht="15.75">
      <c r="A1" s="103" t="s">
        <v>20</v>
      </c>
      <c r="B1" s="103"/>
      <c r="C1" s="103"/>
      <c r="D1" s="103"/>
      <c r="E1" s="103"/>
      <c r="G1" s="104" t="s">
        <v>17</v>
      </c>
      <c r="H1" s="104"/>
      <c r="I1" s="104"/>
      <c r="J1" s="104"/>
      <c r="K1" s="104"/>
      <c r="L1" s="104"/>
      <c r="M1" s="104"/>
      <c r="N1" s="104"/>
      <c r="O1" s="104"/>
    </row>
    <row r="2" spans="2:15" ht="16.5">
      <c r="B2" s="4"/>
      <c r="D2" s="105" t="s">
        <v>48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36" customHeight="1">
      <c r="A3" s="106" t="s">
        <v>58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6" ht="17.25">
      <c r="A4" s="107" t="s">
        <v>94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26"/>
    </row>
    <row r="5" spans="1:15" ht="16.5">
      <c r="A5" s="11" t="s">
        <v>16</v>
      </c>
      <c r="B5" s="12" t="s">
        <v>18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24" customFormat="1" ht="16.5">
      <c r="A6" s="23" t="s">
        <v>6</v>
      </c>
      <c r="B6" s="27" t="s">
        <v>59</v>
      </c>
      <c r="D6" s="36"/>
      <c r="E6" s="34" t="s">
        <v>22</v>
      </c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24" customFormat="1" ht="16.5">
      <c r="A7" s="23" t="s">
        <v>6</v>
      </c>
      <c r="B7" s="27" t="s">
        <v>21</v>
      </c>
      <c r="C7" s="24">
        <v>101.32</v>
      </c>
      <c r="D7" s="36"/>
      <c r="E7" s="34" t="s">
        <v>23</v>
      </c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24" customFormat="1" ht="16.5">
      <c r="A8" s="25" t="s">
        <v>6</v>
      </c>
      <c r="B8" s="28" t="s">
        <v>30</v>
      </c>
      <c r="E8" s="47">
        <v>0.201</v>
      </c>
      <c r="F8" s="28"/>
      <c r="G8" s="28"/>
      <c r="H8" s="28"/>
      <c r="I8" s="28"/>
      <c r="J8" s="28"/>
      <c r="K8" s="28"/>
      <c r="L8" s="28"/>
      <c r="M8" s="28"/>
      <c r="N8" s="29"/>
      <c r="O8" s="28"/>
    </row>
    <row r="9" spans="1:2" ht="21" customHeight="1">
      <c r="A9" s="11" t="s">
        <v>8</v>
      </c>
      <c r="B9" s="12" t="s">
        <v>39</v>
      </c>
    </row>
    <row r="10" ht="6.75" customHeight="1"/>
    <row r="11" spans="1:15" s="15" customFormat="1" ht="64.5" customHeight="1">
      <c r="A11" s="13" t="s">
        <v>0</v>
      </c>
      <c r="B11" s="13" t="s">
        <v>11</v>
      </c>
      <c r="C11" s="14" t="s">
        <v>1</v>
      </c>
      <c r="D11" s="14" t="s">
        <v>9</v>
      </c>
      <c r="E11" s="14" t="s">
        <v>10</v>
      </c>
      <c r="F11" s="14" t="s">
        <v>13</v>
      </c>
      <c r="G11" s="14" t="s">
        <v>15</v>
      </c>
      <c r="H11" s="14" t="s">
        <v>41</v>
      </c>
      <c r="I11" s="14" t="s">
        <v>55</v>
      </c>
      <c r="J11" s="14" t="s">
        <v>44</v>
      </c>
      <c r="K11" s="14" t="s">
        <v>43</v>
      </c>
      <c r="L11" s="14" t="s">
        <v>42</v>
      </c>
      <c r="M11" s="14" t="s">
        <v>45</v>
      </c>
      <c r="O11" s="13" t="s">
        <v>7</v>
      </c>
    </row>
    <row r="12" spans="1:15" s="22" customFormat="1" ht="22.5" customHeight="1">
      <c r="A12" s="20">
        <v>1</v>
      </c>
      <c r="B12" s="20">
        <v>2</v>
      </c>
      <c r="C12" s="21">
        <v>3</v>
      </c>
      <c r="D12" s="21">
        <v>4</v>
      </c>
      <c r="E12" s="21">
        <v>5</v>
      </c>
      <c r="F12" s="21">
        <v>6</v>
      </c>
      <c r="G12" s="21" t="s">
        <v>14</v>
      </c>
      <c r="H12" s="21">
        <v>8</v>
      </c>
      <c r="I12" s="56" t="s">
        <v>56</v>
      </c>
      <c r="J12" s="20">
        <v>10</v>
      </c>
      <c r="K12" s="21"/>
      <c r="L12" s="21"/>
      <c r="N12" s="20">
        <v>10</v>
      </c>
      <c r="O12" s="20">
        <v>11</v>
      </c>
    </row>
    <row r="13" spans="1:16" s="4" customFormat="1" ht="16.5" customHeight="1">
      <c r="A13" s="5" t="s">
        <v>2</v>
      </c>
      <c r="B13" s="6" t="s">
        <v>53</v>
      </c>
      <c r="C13" s="6"/>
      <c r="D13" s="33">
        <f>SUM(D14:D19)</f>
        <v>25.299999999999997</v>
      </c>
      <c r="E13" s="33">
        <f>SUM(E14:E19)</f>
        <v>37.95</v>
      </c>
      <c r="F13" s="33"/>
      <c r="G13" s="33">
        <f>SUM(G14:G19)</f>
        <v>244.80000000000004</v>
      </c>
      <c r="H13" s="33">
        <f>SUM(H14:H19)</f>
        <v>27.200000000000003</v>
      </c>
      <c r="I13" s="55">
        <f>G13+H13</f>
        <v>272.00000000000006</v>
      </c>
      <c r="J13" s="33">
        <f>SUM(J14:J19)</f>
        <v>30.6</v>
      </c>
      <c r="K13" s="33"/>
      <c r="L13" s="33"/>
      <c r="M13" s="33"/>
      <c r="N13" s="6"/>
      <c r="O13" s="10" t="s">
        <v>54</v>
      </c>
      <c r="P13" s="53"/>
    </row>
    <row r="14" spans="1:15" ht="16.5" customHeight="1">
      <c r="A14" s="17">
        <v>1</v>
      </c>
      <c r="B14" s="41" t="s">
        <v>24</v>
      </c>
      <c r="C14" s="7" t="s">
        <v>25</v>
      </c>
      <c r="D14" s="32">
        <f>29*0.2</f>
        <v>5.800000000000001</v>
      </c>
      <c r="E14" s="7">
        <f aca="true" t="shared" si="0" ref="E14:E19">1.5*D14</f>
        <v>8.700000000000001</v>
      </c>
      <c r="F14" s="7">
        <v>12</v>
      </c>
      <c r="G14" s="7">
        <f aca="true" t="shared" si="1" ref="G14:G19">E14*F14</f>
        <v>104.4</v>
      </c>
      <c r="H14" s="7">
        <f aca="true" t="shared" si="2" ref="H14:H19">D14/12*F14*2</f>
        <v>11.600000000000001</v>
      </c>
      <c r="I14" s="7">
        <f>G14+H14</f>
        <v>116</v>
      </c>
      <c r="J14" s="7">
        <f>ROUND(E14/12*F14*1.5,2)</f>
        <v>13.05</v>
      </c>
      <c r="K14" s="7"/>
      <c r="L14" s="7"/>
      <c r="M14" s="7"/>
      <c r="N14" s="7"/>
      <c r="O14" s="7"/>
    </row>
    <row r="15" spans="1:15" ht="16.5" customHeight="1">
      <c r="A15" s="8">
        <v>2</v>
      </c>
      <c r="B15" s="7" t="s">
        <v>26</v>
      </c>
      <c r="C15" s="7" t="s">
        <v>19</v>
      </c>
      <c r="D15" s="32">
        <f>19.5*0.2</f>
        <v>3.9000000000000004</v>
      </c>
      <c r="E15" s="7">
        <f t="shared" si="0"/>
        <v>5.8500000000000005</v>
      </c>
      <c r="F15" s="7">
        <v>0</v>
      </c>
      <c r="G15" s="7">
        <f t="shared" si="1"/>
        <v>0</v>
      </c>
      <c r="H15" s="7">
        <f t="shared" si="2"/>
        <v>0</v>
      </c>
      <c r="I15" s="7">
        <f aca="true" t="shared" si="3" ref="I15:I27">G15+H15</f>
        <v>0</v>
      </c>
      <c r="J15" s="7">
        <f aca="true" t="shared" si="4" ref="J15:J27">ROUND(E15/12*F15*1.5,2)</f>
        <v>0</v>
      </c>
      <c r="K15" s="7"/>
      <c r="L15" s="7"/>
      <c r="M15" s="7"/>
      <c r="N15" s="7"/>
      <c r="O15" s="7"/>
    </row>
    <row r="16" spans="1:15" ht="16.5" customHeight="1">
      <c r="A16" s="8">
        <v>3</v>
      </c>
      <c r="B16" s="7" t="s">
        <v>34</v>
      </c>
      <c r="C16" s="7" t="s">
        <v>19</v>
      </c>
      <c r="D16" s="32">
        <f>19.5*0.2</f>
        <v>3.9000000000000004</v>
      </c>
      <c r="E16" s="7">
        <f t="shared" si="0"/>
        <v>5.8500000000000005</v>
      </c>
      <c r="F16" s="7">
        <v>12</v>
      </c>
      <c r="G16" s="7">
        <f t="shared" si="1"/>
        <v>70.2</v>
      </c>
      <c r="H16" s="7">
        <f t="shared" si="2"/>
        <v>7.800000000000001</v>
      </c>
      <c r="I16" s="7">
        <f t="shared" si="3"/>
        <v>78</v>
      </c>
      <c r="J16" s="7">
        <f t="shared" si="4"/>
        <v>8.78</v>
      </c>
      <c r="K16" s="7"/>
      <c r="L16" s="7"/>
      <c r="M16" s="7"/>
      <c r="N16" s="7"/>
      <c r="O16" s="7"/>
    </row>
    <row r="17" spans="1:15" ht="16.5" customHeight="1">
      <c r="A17" s="8">
        <v>4</v>
      </c>
      <c r="B17" s="7" t="s">
        <v>31</v>
      </c>
      <c r="C17" s="7" t="s">
        <v>19</v>
      </c>
      <c r="D17" s="32">
        <f>19.5*0.2</f>
        <v>3.9000000000000004</v>
      </c>
      <c r="E17" s="7">
        <f t="shared" si="0"/>
        <v>5.8500000000000005</v>
      </c>
      <c r="F17" s="7">
        <v>3</v>
      </c>
      <c r="G17" s="7">
        <f t="shared" si="1"/>
        <v>17.55</v>
      </c>
      <c r="H17" s="7">
        <f t="shared" si="2"/>
        <v>1.9500000000000002</v>
      </c>
      <c r="I17" s="7">
        <f t="shared" si="3"/>
        <v>19.5</v>
      </c>
      <c r="J17" s="7">
        <f t="shared" si="4"/>
        <v>2.19</v>
      </c>
      <c r="K17" s="7"/>
      <c r="L17" s="7"/>
      <c r="M17" s="7"/>
      <c r="N17" s="7"/>
      <c r="O17" s="7"/>
    </row>
    <row r="18" spans="1:15" ht="16.5" customHeight="1">
      <c r="A18" s="8">
        <v>5</v>
      </c>
      <c r="B18" s="40" t="s">
        <v>40</v>
      </c>
      <c r="C18" s="7" t="s">
        <v>19</v>
      </c>
      <c r="D18" s="32">
        <f>19.5*0.2</f>
        <v>3.9000000000000004</v>
      </c>
      <c r="E18" s="7">
        <f t="shared" si="0"/>
        <v>5.8500000000000005</v>
      </c>
      <c r="F18" s="7">
        <v>9</v>
      </c>
      <c r="G18" s="7">
        <f t="shared" si="1"/>
        <v>52.650000000000006</v>
      </c>
      <c r="H18" s="7">
        <f t="shared" si="2"/>
        <v>5.8500000000000005</v>
      </c>
      <c r="I18" s="7">
        <f t="shared" si="3"/>
        <v>58.50000000000001</v>
      </c>
      <c r="J18" s="7">
        <f t="shared" si="4"/>
        <v>6.58</v>
      </c>
      <c r="K18" s="7"/>
      <c r="L18" s="7"/>
      <c r="M18" s="7"/>
      <c r="N18" s="7"/>
      <c r="O18" s="7"/>
    </row>
    <row r="19" spans="1:15" ht="16.5" customHeight="1">
      <c r="A19" s="42">
        <v>6</v>
      </c>
      <c r="B19" s="9" t="s">
        <v>27</v>
      </c>
      <c r="C19" s="9" t="s">
        <v>19</v>
      </c>
      <c r="D19" s="30">
        <f>19.5*0.2</f>
        <v>3.9000000000000004</v>
      </c>
      <c r="E19" s="9">
        <f t="shared" si="0"/>
        <v>5.8500000000000005</v>
      </c>
      <c r="F19" s="9">
        <v>0</v>
      </c>
      <c r="G19" s="9">
        <f t="shared" si="1"/>
        <v>0</v>
      </c>
      <c r="H19" s="9">
        <f t="shared" si="2"/>
        <v>0</v>
      </c>
      <c r="I19" s="9">
        <f t="shared" si="3"/>
        <v>0</v>
      </c>
      <c r="J19" s="9">
        <f t="shared" si="4"/>
        <v>0</v>
      </c>
      <c r="K19" s="9"/>
      <c r="L19" s="9"/>
      <c r="M19" s="9"/>
      <c r="N19" s="9"/>
      <c r="O19" s="9"/>
    </row>
    <row r="20" spans="1:16" ht="16.5" customHeight="1">
      <c r="A20" s="5" t="s">
        <v>3</v>
      </c>
      <c r="B20" s="6" t="s">
        <v>4</v>
      </c>
      <c r="C20" s="43"/>
      <c r="D20" s="33">
        <f>D21+D22+D23</f>
        <v>24.96</v>
      </c>
      <c r="E20" s="33">
        <f aca="true" t="shared" si="5" ref="E20:N20">E21+E22+E23</f>
        <v>37.44</v>
      </c>
      <c r="F20" s="33"/>
      <c r="G20" s="33">
        <f t="shared" si="5"/>
        <v>449.28</v>
      </c>
      <c r="H20" s="33">
        <f t="shared" si="5"/>
        <v>49.92</v>
      </c>
      <c r="I20" s="55">
        <f t="shared" si="3"/>
        <v>499.2</v>
      </c>
      <c r="J20" s="33">
        <f t="shared" si="5"/>
        <v>56.160000000000004</v>
      </c>
      <c r="K20" s="33">
        <f t="shared" si="5"/>
        <v>0</v>
      </c>
      <c r="L20" s="33">
        <f t="shared" si="5"/>
        <v>0</v>
      </c>
      <c r="M20" s="33">
        <f t="shared" si="5"/>
        <v>0</v>
      </c>
      <c r="N20" s="33">
        <f t="shared" si="5"/>
        <v>0</v>
      </c>
      <c r="O20" s="10" t="s">
        <v>54</v>
      </c>
      <c r="P20" s="54"/>
    </row>
    <row r="21" spans="1:16" ht="16.5" customHeight="1">
      <c r="A21" s="8">
        <v>1</v>
      </c>
      <c r="B21" s="7" t="s">
        <v>32</v>
      </c>
      <c r="C21" s="19" t="s">
        <v>47</v>
      </c>
      <c r="D21" s="32">
        <v>19.5</v>
      </c>
      <c r="E21" s="18">
        <f>1.5*D21</f>
        <v>29.25</v>
      </c>
      <c r="F21" s="7">
        <v>12</v>
      </c>
      <c r="G21" s="18">
        <f>E21*F21</f>
        <v>351</v>
      </c>
      <c r="H21" s="7">
        <f>D21/12*F21*2</f>
        <v>39</v>
      </c>
      <c r="I21" s="7">
        <f t="shared" si="3"/>
        <v>390</v>
      </c>
      <c r="J21" s="7">
        <f t="shared" si="4"/>
        <v>43.88</v>
      </c>
      <c r="K21" s="35"/>
      <c r="L21" s="18"/>
      <c r="M21" s="18"/>
      <c r="N21" s="7"/>
      <c r="O21" s="7" t="s">
        <v>50</v>
      </c>
      <c r="P21" s="54"/>
    </row>
    <row r="22" spans="1:16" ht="16.5" customHeight="1">
      <c r="A22" s="8">
        <v>2</v>
      </c>
      <c r="B22" s="7" t="s">
        <v>33</v>
      </c>
      <c r="C22" s="7" t="s">
        <v>12</v>
      </c>
      <c r="D22" s="32">
        <f>13.65*0.2</f>
        <v>2.7300000000000004</v>
      </c>
      <c r="E22" s="18">
        <f>1.5*D22</f>
        <v>4.095000000000001</v>
      </c>
      <c r="F22" s="7">
        <v>12</v>
      </c>
      <c r="G22" s="18">
        <f>E22*F22</f>
        <v>49.14000000000001</v>
      </c>
      <c r="H22" s="7">
        <f>D22/12*F22*2</f>
        <v>5.460000000000001</v>
      </c>
      <c r="I22" s="7">
        <f t="shared" si="3"/>
        <v>54.60000000000001</v>
      </c>
      <c r="J22" s="7">
        <f t="shared" si="4"/>
        <v>6.14</v>
      </c>
      <c r="K22" s="35"/>
      <c r="L22" s="18"/>
      <c r="M22" s="18"/>
      <c r="N22" s="7"/>
      <c r="O22" s="7" t="s">
        <v>49</v>
      </c>
      <c r="P22" s="54"/>
    </row>
    <row r="23" spans="1:16" ht="16.5" customHeight="1">
      <c r="A23" s="42">
        <v>3</v>
      </c>
      <c r="B23" s="9" t="s">
        <v>35</v>
      </c>
      <c r="C23" s="9" t="s">
        <v>12</v>
      </c>
      <c r="D23" s="30">
        <f>13.65*0.2</f>
        <v>2.7300000000000004</v>
      </c>
      <c r="E23" s="31">
        <f>1.5*D23</f>
        <v>4.095000000000001</v>
      </c>
      <c r="F23" s="9">
        <v>12</v>
      </c>
      <c r="G23" s="31">
        <f>E23*F23</f>
        <v>49.14000000000001</v>
      </c>
      <c r="H23" s="9">
        <f>D23/12*F23*2</f>
        <v>5.460000000000001</v>
      </c>
      <c r="I23" s="9">
        <f t="shared" si="3"/>
        <v>54.60000000000001</v>
      </c>
      <c r="J23" s="9">
        <f t="shared" si="4"/>
        <v>6.14</v>
      </c>
      <c r="K23" s="37"/>
      <c r="L23" s="31"/>
      <c r="M23" s="31"/>
      <c r="N23" s="9"/>
      <c r="O23" s="7" t="s">
        <v>49</v>
      </c>
      <c r="P23" s="54"/>
    </row>
    <row r="24" spans="1:15" ht="16.5" customHeight="1">
      <c r="A24" s="5" t="s">
        <v>5</v>
      </c>
      <c r="B24" s="6" t="s">
        <v>52</v>
      </c>
      <c r="C24" s="10"/>
      <c r="D24" s="38">
        <f>D26+D25+D27</f>
        <v>65</v>
      </c>
      <c r="E24" s="38">
        <f>E26+E25+E27</f>
        <v>97.5</v>
      </c>
      <c r="F24" s="38"/>
      <c r="G24" s="38">
        <f>G26+G25+G27</f>
        <v>1170</v>
      </c>
      <c r="H24" s="38">
        <f>H26+H25+H27</f>
        <v>130</v>
      </c>
      <c r="I24" s="16">
        <f t="shared" si="3"/>
        <v>1300</v>
      </c>
      <c r="J24" s="38">
        <f>J26+J25+J27</f>
        <v>146.26</v>
      </c>
      <c r="K24" s="38"/>
      <c r="L24" s="38"/>
      <c r="M24" s="38"/>
      <c r="N24" s="10"/>
      <c r="O24" s="10" t="s">
        <v>51</v>
      </c>
    </row>
    <row r="25" spans="1:15" ht="16.5" customHeight="1">
      <c r="A25" s="8">
        <v>1</v>
      </c>
      <c r="B25" s="7" t="s">
        <v>26</v>
      </c>
      <c r="C25" s="7" t="s">
        <v>28</v>
      </c>
      <c r="D25" s="32">
        <v>26</v>
      </c>
      <c r="E25" s="32">
        <f>D25*1.5</f>
        <v>39</v>
      </c>
      <c r="F25" s="7">
        <v>12</v>
      </c>
      <c r="G25" s="18">
        <f>E25*F25</f>
        <v>468</v>
      </c>
      <c r="H25" s="7">
        <f>D25/12*F25*2</f>
        <v>52</v>
      </c>
      <c r="I25" s="7">
        <f t="shared" si="3"/>
        <v>520</v>
      </c>
      <c r="J25" s="7">
        <f t="shared" si="4"/>
        <v>58.5</v>
      </c>
      <c r="K25" s="35"/>
      <c r="L25" s="18"/>
      <c r="M25" s="18"/>
      <c r="N25" s="7"/>
      <c r="O25" s="7"/>
    </row>
    <row r="26" spans="1:15" ht="16.5" customHeight="1">
      <c r="A26" s="8">
        <v>2</v>
      </c>
      <c r="B26" s="7" t="s">
        <v>36</v>
      </c>
      <c r="C26" s="7" t="s">
        <v>29</v>
      </c>
      <c r="D26" s="32">
        <v>19.5</v>
      </c>
      <c r="E26" s="32">
        <f>D26*1.5</f>
        <v>29.25</v>
      </c>
      <c r="F26" s="7">
        <v>12</v>
      </c>
      <c r="G26" s="18">
        <f>E26*F26</f>
        <v>351</v>
      </c>
      <c r="H26" s="7">
        <f>D26/12*F26*2</f>
        <v>39</v>
      </c>
      <c r="I26" s="7">
        <f t="shared" si="3"/>
        <v>390</v>
      </c>
      <c r="J26" s="7">
        <f t="shared" si="4"/>
        <v>43.88</v>
      </c>
      <c r="K26" s="35"/>
      <c r="L26" s="18"/>
      <c r="M26" s="18"/>
      <c r="N26" s="7"/>
      <c r="O26" s="7"/>
    </row>
    <row r="27" spans="1:15" ht="16.5" customHeight="1">
      <c r="A27" s="44">
        <v>3</v>
      </c>
      <c r="B27" s="45" t="s">
        <v>27</v>
      </c>
      <c r="C27" s="45" t="s">
        <v>29</v>
      </c>
      <c r="D27" s="48">
        <v>19.5</v>
      </c>
      <c r="E27" s="48">
        <f>D27*1.5</f>
        <v>29.25</v>
      </c>
      <c r="F27" s="45">
        <v>12</v>
      </c>
      <c r="G27" s="49">
        <f>E27*F27</f>
        <v>351</v>
      </c>
      <c r="H27" s="45">
        <f>D27/12*F27*2</f>
        <v>39</v>
      </c>
      <c r="I27" s="7">
        <f t="shared" si="3"/>
        <v>390</v>
      </c>
      <c r="J27" s="45">
        <f t="shared" si="4"/>
        <v>43.88</v>
      </c>
      <c r="K27" s="45"/>
      <c r="L27" s="49"/>
      <c r="M27" s="49"/>
      <c r="N27" s="45"/>
      <c r="O27" s="45"/>
    </row>
    <row r="28" spans="1:15" s="4" customFormat="1" ht="16.5" customHeight="1">
      <c r="A28" s="50" t="s">
        <v>37</v>
      </c>
      <c r="B28" s="51" t="s">
        <v>38</v>
      </c>
      <c r="C28" s="51"/>
      <c r="D28" s="52">
        <f>D13+D20+D24</f>
        <v>115.25999999999999</v>
      </c>
      <c r="E28" s="52">
        <f>E13+E20+E24</f>
        <v>172.89</v>
      </c>
      <c r="F28" s="52"/>
      <c r="G28" s="52">
        <f>G13+G20+G24</f>
        <v>1864.08</v>
      </c>
      <c r="H28" s="52">
        <f>H13+H20+H24</f>
        <v>207.12</v>
      </c>
      <c r="I28" s="52">
        <f>I13+I20+I24</f>
        <v>2071.2</v>
      </c>
      <c r="J28" s="52">
        <f>J13+J20+J24</f>
        <v>233.01999999999998</v>
      </c>
      <c r="K28" s="52"/>
      <c r="L28" s="52"/>
      <c r="M28" s="52"/>
      <c r="N28" s="51"/>
      <c r="O28" s="51"/>
    </row>
    <row r="29" spans="7:9" ht="16.5" customHeight="1">
      <c r="G29" s="39"/>
      <c r="I29" s="4" t="s">
        <v>60</v>
      </c>
    </row>
    <row r="30" spans="1:13" s="4" customFormat="1" ht="23.25" customHeight="1">
      <c r="A30" s="3"/>
      <c r="B30" s="3"/>
      <c r="F30" s="3"/>
      <c r="H30" s="39"/>
      <c r="I30" s="39"/>
      <c r="J30" s="39"/>
      <c r="K30" s="39"/>
      <c r="L30" s="39"/>
      <c r="M30" s="39"/>
    </row>
    <row r="35" ht="15">
      <c r="G35" s="46"/>
    </row>
    <row r="36" ht="15">
      <c r="G36" s="46"/>
    </row>
  </sheetData>
  <sheetProtection/>
  <mergeCells count="5">
    <mergeCell ref="A1:E1"/>
    <mergeCell ref="G1:O1"/>
    <mergeCell ref="D2:O2"/>
    <mergeCell ref="A3:O3"/>
    <mergeCell ref="A4:O4"/>
  </mergeCells>
  <printOptions/>
  <pageMargins left="0.3937007874015748" right="0.07874015748031496" top="0.35" bottom="0.29" header="0.2362204724409449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tientx</dc:creator>
  <cp:keywords/>
  <dc:description/>
  <cp:lastModifiedBy>User</cp:lastModifiedBy>
  <cp:lastPrinted>2018-03-19T08:41:25Z</cp:lastPrinted>
  <dcterms:created xsi:type="dcterms:W3CDTF">2014-12-27T01:28:27Z</dcterms:created>
  <dcterms:modified xsi:type="dcterms:W3CDTF">2018-03-27T09:45:14Z</dcterms:modified>
  <cp:category/>
  <cp:version/>
  <cp:contentType/>
  <cp:contentStatus/>
</cp:coreProperties>
</file>